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NGENHARIA\Desktop\Quadra ginásio\"/>
    </mc:Choice>
  </mc:AlternateContent>
  <bookViews>
    <workbookView xWindow="0" yWindow="0" windowWidth="28800" windowHeight="13320" activeTab="1"/>
  </bookViews>
  <sheets>
    <sheet name="BDI" sheetId="3" r:id="rId1"/>
    <sheet name="ORÇAMENTO" sheetId="1" r:id="rId2"/>
    <sheet name="COMPOSIÇÕES" sheetId="5" r:id="rId3"/>
    <sheet name="CRONOGRAMA" sheetId="2" r:id="rId4"/>
  </sheets>
  <definedNames>
    <definedName name="_xlnm.Print_Area" localSheetId="0">BDI!$A$1:$G$60</definedName>
    <definedName name="_xlnm.Print_Area" localSheetId="2">COMPOSIÇÕES!$A$1:$N$18</definedName>
    <definedName name="_xlnm.Print_Area" localSheetId="3">CRONOGRAMA!$A$1:$J$102</definedName>
    <definedName name="_xlnm.Print_Area" localSheetId="1">ORÇAMENTO!$A$1:$M$48</definedName>
    <definedName name="_xlnm.Print_Titles" localSheetId="1">ORÇAMENTO!$1:$6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K35" i="1" s="1"/>
  <c r="L37" i="1" s="1"/>
  <c r="H35" i="1"/>
  <c r="J35" i="1" s="1"/>
  <c r="C103" i="3"/>
  <c r="C102" i="3"/>
  <c r="F84" i="3"/>
  <c r="E96" i="3" s="1"/>
  <c r="E79" i="3"/>
  <c r="F93" i="3" s="1"/>
  <c r="B84" i="2"/>
  <c r="H78" i="2"/>
  <c r="L12" i="1"/>
  <c r="L35" i="1" l="1"/>
  <c r="L34" i="1" s="1"/>
  <c r="L36" i="1"/>
  <c r="B15" i="2"/>
  <c r="H9" i="2"/>
  <c r="H8" i="2"/>
  <c r="H10" i="2" s="1"/>
  <c r="M17" i="5"/>
  <c r="M16" i="5"/>
  <c r="B9" i="2"/>
  <c r="B8" i="2"/>
  <c r="L78" i="2" l="1"/>
  <c r="F78" i="2" s="1"/>
  <c r="F79" i="2" s="1"/>
  <c r="F80" i="2" s="1"/>
  <c r="L33" i="1"/>
  <c r="L32" i="1" s="1"/>
  <c r="L38" i="1"/>
  <c r="J37" i="1" s="1"/>
  <c r="J36" i="1"/>
  <c r="J38" i="1" s="1"/>
  <c r="C42" i="3"/>
  <c r="C41" i="3"/>
  <c r="I15" i="1"/>
  <c r="H15" i="1"/>
  <c r="I14" i="1"/>
  <c r="H14" i="1"/>
  <c r="I13" i="1"/>
  <c r="H13" i="1"/>
  <c r="H10" i="1"/>
  <c r="G80" i="2" l="1"/>
  <c r="G79" i="2"/>
  <c r="K15" i="1"/>
  <c r="J15" i="1"/>
  <c r="J13" i="1"/>
  <c r="K13" i="1"/>
  <c r="K14" i="1"/>
  <c r="J14" i="1"/>
  <c r="L15" i="1" l="1"/>
  <c r="L14" i="1"/>
  <c r="L13" i="1"/>
  <c r="L11" i="1" l="1"/>
  <c r="L7" i="1" s="1"/>
  <c r="K9" i="2" l="1"/>
  <c r="M9" i="5"/>
  <c r="M8" i="5"/>
  <c r="M7" i="5"/>
  <c r="M6" i="5"/>
  <c r="M5" i="5"/>
  <c r="M12" i="5" l="1"/>
  <c r="M11" i="5"/>
  <c r="E18" i="3" l="1"/>
  <c r="F32" i="3" s="1"/>
  <c r="F23" i="3"/>
  <c r="E35" i="3" l="1"/>
  <c r="I10" i="1" l="1"/>
  <c r="K10" i="1" s="1"/>
  <c r="L17" i="1" s="1"/>
  <c r="J10" i="1"/>
  <c r="L16" i="1" s="1"/>
  <c r="L10" i="1" l="1"/>
  <c r="L9" i="1" l="1"/>
  <c r="L8" i="1" s="1"/>
  <c r="K8" i="2"/>
  <c r="K11" i="2" s="1"/>
  <c r="L18" i="1"/>
  <c r="J16" i="1" s="1"/>
  <c r="F8" i="2" l="1"/>
  <c r="J17" i="1"/>
  <c r="F9" i="2"/>
  <c r="F10" i="2" l="1"/>
  <c r="F11" i="2" s="1"/>
  <c r="G10" i="2" s="1"/>
  <c r="J18" i="1"/>
  <c r="G11" i="2" l="1"/>
</calcChain>
</file>

<file path=xl/sharedStrings.xml><?xml version="1.0" encoding="utf-8"?>
<sst xmlns="http://schemas.openxmlformats.org/spreadsheetml/2006/main" count="260" uniqueCount="109">
  <si>
    <t>Proponente / Tomador</t>
  </si>
  <si>
    <t>Objeto</t>
  </si>
  <si>
    <t>Aratiba/RS</t>
  </si>
  <si>
    <t>Município de Aratiba</t>
  </si>
  <si>
    <t>EMPRESA/CNPJ</t>
  </si>
  <si>
    <t>BDI PADRÃO (Acordão 2622/13 TCU)</t>
  </si>
  <si>
    <t>QNTD.</t>
  </si>
  <si>
    <t>UNID.</t>
  </si>
  <si>
    <t>VALOR UNITÁRIO COM BDI (R$)</t>
  </si>
  <si>
    <t>VALOR TOTAL COM BDI (R$)</t>
  </si>
  <si>
    <t>ITEM</t>
  </si>
  <si>
    <t>FONTE</t>
  </si>
  <si>
    <t>CÓDIGO</t>
  </si>
  <si>
    <t>DESCRIÇÃO</t>
  </si>
  <si>
    <t>MATERIAL</t>
  </si>
  <si>
    <t>MÃO DE OBRA</t>
  </si>
  <si>
    <t>TOTAL DA OBRA</t>
  </si>
  <si>
    <t>SERVIÇOS PRELIMINARES</t>
  </si>
  <si>
    <t>1.1</t>
  </si>
  <si>
    <t>1.1.1</t>
  </si>
  <si>
    <t>COTAÇÃO</t>
  </si>
  <si>
    <t>1.2</t>
  </si>
  <si>
    <t>1.3</t>
  </si>
  <si>
    <t>SINAPI</t>
  </si>
  <si>
    <t>m</t>
  </si>
  <si>
    <t>m2</t>
  </si>
  <si>
    <t>2.1</t>
  </si>
  <si>
    <t>2.1.1</t>
  </si>
  <si>
    <t>3.1</t>
  </si>
  <si>
    <t>3.2</t>
  </si>
  <si>
    <t>2.2</t>
  </si>
  <si>
    <t>2.3</t>
  </si>
  <si>
    <t>DETALHAMENTO DO BDI</t>
  </si>
  <si>
    <t>Item</t>
  </si>
  <si>
    <t>Descrição dos Serviços</t>
  </si>
  <si>
    <t>%</t>
  </si>
  <si>
    <t>PV</t>
  </si>
  <si>
    <t>CD</t>
  </si>
  <si>
    <t>ADMINISTRAÇÃO CENTRAL</t>
  </si>
  <si>
    <t xml:space="preserve"> </t>
  </si>
  <si>
    <t>ESCRITÓRIO CENTRAL</t>
  </si>
  <si>
    <t>VIAGENS</t>
  </si>
  <si>
    <t>OUTROS</t>
  </si>
  <si>
    <t>IMPOSTOS E TAXAS</t>
  </si>
  <si>
    <t>ISS</t>
  </si>
  <si>
    <t>PIS</t>
  </si>
  <si>
    <t>Cofins</t>
  </si>
  <si>
    <t>TAXA DE RISCO</t>
  </si>
  <si>
    <t>SEGURO</t>
  </si>
  <si>
    <t>RISCO</t>
  </si>
  <si>
    <t>GARANTIA</t>
  </si>
  <si>
    <t>DESPESAS FINANCEIRAS</t>
  </si>
  <si>
    <t>LUCRO</t>
  </si>
  <si>
    <t>PLANILHA DE CÁLCULO DO BDI</t>
  </si>
  <si>
    <t>BDI CALCULADO CONFORME ACÓRDÃO Nº 2622/2013</t>
  </si>
  <si>
    <t>BDI (%)</t>
  </si>
  <si>
    <t>CRONOGRAMA FÍSICO-FINANCEIRO</t>
  </si>
  <si>
    <t>TEMPO DE EXECUÇÃO</t>
  </si>
  <si>
    <t>30 DIAS</t>
  </si>
  <si>
    <t>TOTAL PARCIAL</t>
  </si>
  <si>
    <t>TOTAL ACUMULADO</t>
  </si>
  <si>
    <t>h</t>
  </si>
  <si>
    <t>COMPOSIÇÃO 1</t>
  </si>
  <si>
    <t xml:space="preserve">FONTE </t>
  </si>
  <si>
    <t>CÓD.</t>
  </si>
  <si>
    <t>QUANT.</t>
  </si>
  <si>
    <t>VALOR UNIT.</t>
  </si>
  <si>
    <t>VALOR TOTAL</t>
  </si>
  <si>
    <t>SINAPI-I</t>
  </si>
  <si>
    <t>SERVENTE C/ ENCARGOS COM COMPLEMENTARES</t>
  </si>
  <si>
    <t>COMPOSIÇÃO 2</t>
  </si>
  <si>
    <t>CHP</t>
  </si>
  <si>
    <t>GIAN CARLOS CARDOZO</t>
  </si>
  <si>
    <t>GILBERTO LUIZ HENDGES</t>
  </si>
  <si>
    <t>PLANILHA DE ORÇAMENTO GLOBAL</t>
  </si>
  <si>
    <t>TOTAL GLOBAL</t>
  </si>
  <si>
    <t>Prefeito Municipal</t>
  </si>
  <si>
    <t>BDI CALCULADO FINAL (%):</t>
  </si>
  <si>
    <t>BDI CALCULADO (%):</t>
  </si>
  <si>
    <t>COMPOSIÇÕES</t>
  </si>
  <si>
    <t>QUADRA - GINÁSIO MUNICIPAL</t>
  </si>
  <si>
    <r>
      <t xml:space="preserve">Local: </t>
    </r>
    <r>
      <rPr>
        <sz val="11"/>
        <rFont val="Calibri"/>
        <family val="2"/>
        <scheme val="minor"/>
      </rPr>
      <t xml:space="preserve"> Rua Itá/ERS-420, Q. 45, nº 487, Bairro Jardim ABC, Aratiba, RS.</t>
    </r>
  </si>
  <si>
    <t>DEMOLIÇÃO</t>
  </si>
  <si>
    <t>MAT.</t>
  </si>
  <si>
    <t>M.O</t>
  </si>
  <si>
    <t>PISO EM CONCRETO ARMADO COM ACABAMENTO POLIDO</t>
  </si>
  <si>
    <t>CONCRETO USINADO BOMBEAVEL, CLASSE DE RESISTENCIA C25, BRITA 0 E 1, SLUMP = 100, +/- 20 MM, COM BOMBEAMENTO (DISPONIBILIZACAO DE BOMBA) INCLUSO ADITIVO PARA POLIMENTO</t>
  </si>
  <si>
    <t>m3</t>
  </si>
  <si>
    <t>2.1.2</t>
  </si>
  <si>
    <t>ACABAMENTO POLIDO PARA PISO DE CONCRETO ARMADO</t>
  </si>
  <si>
    <t>2.1.3</t>
  </si>
  <si>
    <t>TELA DE ACO SOLDADA NERVURADA, CA-60, Q-92, (1,48 KG/M2), DIAMETRO DO FIO = 4,2 MM, LARGURA = 2,45 X 60 M DE COMPRIMENTO, ESPACAMENTO DA MALHA = 15 X 15 CM</t>
  </si>
  <si>
    <t>MATERIAL/EQUIP.</t>
  </si>
  <si>
    <t>DEMOLIÇÃO DE REVESTIMENTO CERÂMICO, DE FORMA MECANIZADA COM MARTELETE, SEM REAPROVEITAMENTO</t>
  </si>
  <si>
    <t>SINAPI REF. 06/2024 PORTO ALEGRE (DESONERADO)</t>
  </si>
  <si>
    <t>LONA PLÁSTICA PRETA, E: 150 MICRA</t>
  </si>
  <si>
    <t>PEDREIRO C/ ENCARGOS COMPLEMENTARES</t>
  </si>
  <si>
    <t>COMPOSIÇÃO</t>
  </si>
  <si>
    <t xml:space="preserve">EXECUÇÃO DE PISO EM CONCRETO (USINADO) ARMADO UTILIZANDO TELA DE ACO SOLDADA NERVURADA, CA-60, Q-92, (1,48 KG/M2), DIAMETRO DO FIO = 4,2 MM, ESPAÇAMENTO DA MALHA = 15 X 15 CM E LONA PRETA 150 MICRA, ESP. 8 CM </t>
  </si>
  <si>
    <t>Aratiba, 19 de agosto de 2024.</t>
  </si>
  <si>
    <t xml:space="preserve">Engenheiro Civil </t>
  </si>
  <si>
    <t>JUNTAS DE DILATAÇÃO EM PISO DE CONCRETO ARMADO COM CORTADORA DE PISO, POTÊNCIA 13 HP, COM DISCO DE CORTE DIAMANTADO SEGMENTADO PARA CONCRETO, DN 350 MM</t>
  </si>
  <si>
    <t>CORTADORA DE PISO, POTÊNCIA 13 HP, COM DISCO DE CORTE DIAMANTADO SEGMENTADO PARA CONCRETO, DN 350 MM</t>
  </si>
  <si>
    <r>
      <t xml:space="preserve">JUNTAS DE DILATAÇÃO EM PISO DE CONCRETO ARMADO COM CORTADORA DE PISO, POTÊNCIA 13 HP, COM DISCO DE CORTE DIAMANTADO SEGMENTADO PARA CONCRETO, DN 350 MM - </t>
    </r>
    <r>
      <rPr>
        <b/>
        <sz val="11"/>
        <rFont val="Calibri"/>
        <family val="2"/>
        <scheme val="minor"/>
      </rPr>
      <t>VERIFICAR MEMORIAL DESCRITIVO</t>
    </r>
  </si>
  <si>
    <t>PISO MODULAR</t>
  </si>
  <si>
    <t>45 DIAS</t>
  </si>
  <si>
    <t xml:space="preserve">PISO </t>
  </si>
  <si>
    <t>QUADRA - PISO MODULAR</t>
  </si>
  <si>
    <t>FORNECIMENTO E INSTALAÇÃO DE PISO MODULAR ESPORTIVO INDOOR, COMPOSTO POR PLACAS DE POLIPROPILENO COPOLÍMERO DE ALTA RESISTÊNCIA, COM DIMENSÕES MÍNIMAS DE 250 MM X 250 MM X 11 MM (COMPRIMENTO X LARGURA X ALTURA), SISTEMA DE ENCAIXE TIPO MACHO-FÊMEA COM INTERLOOK E NO MÍNIMO 14 GANCHOS PARA FIXAÇÃO, ALTA ABSORÇÃO DE IMPACTO (MÍNIMO  5,9J) E RESISTÊNCIA A COMPRESSÃO (MÍNIMO 6.766 kgf/m2) E RESISTÊNCIA A TRAÇÃO DOS ENCAIXES (MÍNIMO 152,1 kgf). O PISO DEVE INCLUIR MANTA DE ABSORÇÃO DE IMPACTO EM PEBD (POLIETILENO EXPANDIDO DE BAIXA DENSIDADE) COM ESPESSURA DE 3 MM, PROTEÇÃO UV, SENDO 100% RESISTENTE À UMIDADE E ANTIDERRAPANTE. INCLUI TAMBÉM DEMARCAÇÕES PARA FUTSAL, VOLEIBOL E HANDEBOL, ALÉM DE PERSONALIZAÇÃO COM O LOGOTIPO DO MUNICÍPIO NO CÍRCULO CENTRAL COM PRIMER ADERENTE E TINTA PU CATALIASADA. O ACABAMENTO DAS BORDAS DEVE SER FEITO COM MATERIAL CORRESPONDENTE E SUAVIZAÇÃO DO DEGRAU POR MEIO DE RAMPAS DE ACESSO, OFERECENDO GARANTIA MÍNIMA DE 10 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</si>
</sst>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</fills>
  <borders count="4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medium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189">
    <xf numFmtId="0" fontId="0" fillId="0" borderId="0" xfId="0"/>
    <xf numFmtId="44" fontId="4" fillId="3" borderId="8" xfId="4" applyNumberFormat="1" applyFont="1" applyBorder="1" applyAlignment="1">
      <alignment vertical="center"/>
    </xf>
    <xf numFmtId="0" fontId="4" fillId="2" borderId="7" xfId="3" applyFont="1" applyBorder="1" applyAlignment="1">
      <alignment horizontal="left" vertical="center"/>
    </xf>
    <xf numFmtId="44" fontId="4" fillId="2" borderId="8" xfId="3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6" applyAlignment="1"/>
    <xf numFmtId="44" fontId="0" fillId="0" borderId="0" xfId="1" applyFont="1"/>
    <xf numFmtId="44" fontId="0" fillId="0" borderId="0" xfId="0" applyNumberFormat="1"/>
    <xf numFmtId="44" fontId="5" fillId="0" borderId="5" xfId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/>
    <xf numFmtId="0" fontId="0" fillId="0" borderId="0" xfId="0" applyFont="1" applyBorder="1" applyAlignment="1">
      <alignment vertical="center"/>
    </xf>
    <xf numFmtId="0" fontId="0" fillId="0" borderId="0" xfId="0" applyFont="1" applyBorder="1"/>
    <xf numFmtId="0" fontId="7" fillId="0" borderId="0" xfId="6" applyBorder="1" applyAlignment="1"/>
    <xf numFmtId="44" fontId="4" fillId="0" borderId="0" xfId="0" applyNumberFormat="1" applyFont="1"/>
    <xf numFmtId="10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horizontal="center" vertical="center"/>
    </xf>
    <xf numFmtId="9" fontId="5" fillId="0" borderId="5" xfId="2" applyFont="1" applyBorder="1" applyAlignment="1">
      <alignment horizontal="center" vertical="center"/>
    </xf>
    <xf numFmtId="44" fontId="5" fillId="0" borderId="5" xfId="1" applyFont="1" applyBorder="1" applyAlignment="1">
      <alignment horizontal="left" vertical="center"/>
    </xf>
    <xf numFmtId="0" fontId="4" fillId="3" borderId="7" xfId="4" applyFont="1" applyBorder="1" applyAlignment="1">
      <alignment horizontal="left" vertical="center"/>
    </xf>
    <xf numFmtId="0" fontId="4" fillId="2" borderId="1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10" fontId="4" fillId="2" borderId="36" xfId="3" applyNumberFormat="1" applyFont="1" applyBorder="1" applyAlignment="1">
      <alignment horizontal="center" vertical="center"/>
    </xf>
    <xf numFmtId="10" fontId="5" fillId="2" borderId="36" xfId="3" applyNumberFormat="1" applyFont="1" applyBorder="1" applyAlignment="1">
      <alignment horizontal="center" vertical="center"/>
    </xf>
    <xf numFmtId="0" fontId="5" fillId="0" borderId="0" xfId="0" applyFont="1" applyBorder="1"/>
    <xf numFmtId="164" fontId="0" fillId="0" borderId="0" xfId="2" applyNumberFormat="1" applyFont="1" applyAlignment="1">
      <alignment horizontal="center" vertical="center"/>
    </xf>
    <xf numFmtId="164" fontId="0" fillId="0" borderId="0" xfId="0" applyNumberFormat="1"/>
    <xf numFmtId="44" fontId="5" fillId="0" borderId="0" xfId="0" applyNumberFormat="1" applyFont="1" applyAlignment="1"/>
    <xf numFmtId="10" fontId="0" fillId="0" borderId="0" xfId="2" applyNumberFormat="1" applyFont="1" applyAlignment="1">
      <alignment horizontal="center" vertical="center"/>
    </xf>
    <xf numFmtId="0" fontId="4" fillId="5" borderId="32" xfId="10" applyFont="1" applyBorder="1" applyAlignment="1">
      <alignment vertical="center"/>
    </xf>
    <xf numFmtId="0" fontId="4" fillId="5" borderId="33" xfId="10" applyFont="1" applyBorder="1" applyAlignment="1">
      <alignment vertical="center"/>
    </xf>
    <xf numFmtId="0" fontId="4" fillId="5" borderId="34" xfId="10" applyFont="1" applyBorder="1" applyAlignment="1">
      <alignment vertical="center"/>
    </xf>
    <xf numFmtId="0" fontId="4" fillId="5" borderId="0" xfId="10" applyFont="1" applyBorder="1" applyAlignment="1">
      <alignment vertical="center"/>
    </xf>
    <xf numFmtId="0" fontId="4" fillId="5" borderId="6" xfId="10" applyFont="1" applyBorder="1" applyAlignment="1">
      <alignment vertical="center"/>
    </xf>
    <xf numFmtId="0" fontId="4" fillId="5" borderId="7" xfId="10" applyFont="1" applyBorder="1" applyAlignment="1">
      <alignment vertical="center"/>
    </xf>
    <xf numFmtId="0" fontId="4" fillId="5" borderId="5" xfId="10" applyFont="1" applyBorder="1" applyAlignment="1">
      <alignment vertical="center"/>
    </xf>
    <xf numFmtId="44" fontId="4" fillId="6" borderId="5" xfId="11" applyNumberFormat="1" applyFont="1" applyBorder="1"/>
    <xf numFmtId="44" fontId="4" fillId="6" borderId="5" xfId="11" applyNumberFormat="1" applyFont="1" applyBorder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37" xfId="3" applyFont="1" applyBorder="1" applyAlignment="1">
      <alignment horizontal="center" vertical="center"/>
    </xf>
    <xf numFmtId="0" fontId="4" fillId="2" borderId="38" xfId="3" applyFont="1" applyBorder="1" applyAlignment="1">
      <alignment horizontal="center" vertical="center"/>
    </xf>
    <xf numFmtId="0" fontId="4" fillId="2" borderId="38" xfId="3" applyFont="1" applyBorder="1" applyAlignment="1">
      <alignment horizontal="center" vertical="center" wrapText="1"/>
    </xf>
    <xf numFmtId="0" fontId="4" fillId="2" borderId="39" xfId="3" applyFont="1" applyBorder="1" applyAlignment="1">
      <alignment horizontal="center" vertical="center" wrapText="1"/>
    </xf>
    <xf numFmtId="44" fontId="3" fillId="0" borderId="30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44" fontId="5" fillId="0" borderId="5" xfId="1" applyFont="1" applyBorder="1" applyAlignment="1">
      <alignment horizontal="center" vertical="center"/>
    </xf>
    <xf numFmtId="10" fontId="4" fillId="5" borderId="5" xfId="2" applyNumberFormat="1" applyFont="1" applyFill="1" applyBorder="1" applyAlignment="1">
      <alignment horizontal="center" vertical="center"/>
    </xf>
    <xf numFmtId="10" fontId="4" fillId="5" borderId="5" xfId="10" applyNumberFormat="1" applyFont="1" applyBorder="1" applyAlignment="1">
      <alignment horizontal="center" vertical="center"/>
    </xf>
    <xf numFmtId="0" fontId="7" fillId="0" borderId="0" xfId="6" applyFont="1" applyBorder="1" applyAlignment="1"/>
    <xf numFmtId="0" fontId="4" fillId="5" borderId="11" xfId="10" applyFont="1" applyBorder="1" applyAlignment="1">
      <alignment horizontal="center" vertical="center"/>
    </xf>
    <xf numFmtId="0" fontId="4" fillId="5" borderId="12" xfId="1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4" fillId="5" borderId="15" xfId="10" applyFont="1" applyBorder="1" applyAlignment="1">
      <alignment horizontal="center" vertical="center"/>
    </xf>
    <xf numFmtId="0" fontId="4" fillId="5" borderId="16" xfId="1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4" fillId="5" borderId="17" xfId="10" applyFont="1" applyBorder="1" applyAlignment="1">
      <alignment horizontal="left" vertical="center"/>
    </xf>
    <xf numFmtId="0" fontId="4" fillId="5" borderId="18" xfId="10" applyFont="1" applyBorder="1" applyAlignment="1">
      <alignment horizontal="left" vertical="center"/>
    </xf>
    <xf numFmtId="43" fontId="4" fillId="5" borderId="18" xfId="10" applyNumberFormat="1" applyFont="1" applyBorder="1" applyAlignment="1">
      <alignment horizontal="center" vertical="center"/>
    </xf>
    <xf numFmtId="43" fontId="4" fillId="5" borderId="19" xfId="1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3" fontId="5" fillId="0" borderId="18" xfId="0" applyNumberFormat="1" applyFont="1" applyBorder="1" applyAlignment="1">
      <alignment vertical="center"/>
    </xf>
    <xf numFmtId="43" fontId="5" fillId="0" borderId="19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43" fontId="5" fillId="0" borderId="18" xfId="0" applyNumberFormat="1" applyFont="1" applyBorder="1" applyAlignment="1">
      <alignment horizontal="right" vertical="center"/>
    </xf>
    <xf numFmtId="43" fontId="5" fillId="0" borderId="19" xfId="0" applyNumberFormat="1" applyFont="1" applyBorder="1" applyAlignment="1">
      <alignment horizontal="center" vertical="center"/>
    </xf>
    <xf numFmtId="43" fontId="4" fillId="5" borderId="0" xfId="1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2" fontId="4" fillId="5" borderId="24" xfId="10" applyNumberFormat="1" applyFont="1" applyBorder="1" applyAlignment="1">
      <alignment horizontal="center" vertical="center"/>
    </xf>
    <xf numFmtId="2" fontId="4" fillId="5" borderId="25" xfId="1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4" fillId="3" borderId="7" xfId="4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44" fontId="5" fillId="0" borderId="5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5" borderId="11" xfId="10" applyFont="1" applyBorder="1" applyAlignment="1">
      <alignment horizontal="center" vertical="center"/>
    </xf>
    <xf numFmtId="0" fontId="4" fillId="5" borderId="15" xfId="1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4" fillId="2" borderId="38" xfId="3" applyFont="1" applyBorder="1" applyAlignment="1">
      <alignment horizontal="center" vertical="center"/>
    </xf>
    <xf numFmtId="0" fontId="4" fillId="3" borderId="7" xfId="4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44" fontId="0" fillId="0" borderId="5" xfId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44" fontId="4" fillId="2" borderId="5" xfId="3" applyNumberFormat="1" applyFont="1" applyBorder="1" applyAlignment="1">
      <alignment horizontal="left" vertical="center"/>
    </xf>
    <xf numFmtId="10" fontId="4" fillId="2" borderId="5" xfId="3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5" borderId="23" xfId="10" applyFont="1" applyBorder="1" applyAlignment="1">
      <alignment horizontal="right" vertical="center"/>
    </xf>
    <xf numFmtId="0" fontId="4" fillId="5" borderId="24" xfId="10" applyFont="1" applyBorder="1" applyAlignment="1">
      <alignment horizontal="right" vertical="center"/>
    </xf>
    <xf numFmtId="0" fontId="4" fillId="5" borderId="24" xfId="10" applyFont="1" applyBorder="1"/>
    <xf numFmtId="0" fontId="4" fillId="5" borderId="25" xfId="10" applyFont="1" applyBorder="1"/>
    <xf numFmtId="0" fontId="5" fillId="0" borderId="0" xfId="0" applyFont="1" applyBorder="1" applyAlignment="1">
      <alignment vertical="center"/>
    </xf>
    <xf numFmtId="0" fontId="4" fillId="4" borderId="23" xfId="5" applyFont="1" applyBorder="1" applyAlignment="1">
      <alignment horizontal="center" vertical="center"/>
    </xf>
    <xf numFmtId="0" fontId="4" fillId="4" borderId="24" xfId="5" applyFont="1" applyBorder="1" applyAlignment="1">
      <alignment horizontal="center" vertical="center"/>
    </xf>
    <xf numFmtId="0" fontId="4" fillId="4" borderId="25" xfId="5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0" xfId="0" applyFont="1" applyBorder="1" applyAlignment="1">
      <alignment horizontal="center"/>
    </xf>
    <xf numFmtId="0" fontId="4" fillId="5" borderId="26" xfId="10" applyFont="1" applyBorder="1" applyAlignment="1">
      <alignment horizontal="center" vertical="center"/>
    </xf>
    <xf numFmtId="0" fontId="4" fillId="5" borderId="27" xfId="10" applyFont="1" applyBorder="1" applyAlignment="1">
      <alignment horizontal="center" vertical="center"/>
    </xf>
    <xf numFmtId="0" fontId="4" fillId="5" borderId="28" xfId="10" applyFont="1" applyBorder="1" applyAlignment="1">
      <alignment horizontal="center" vertical="center"/>
    </xf>
    <xf numFmtId="0" fontId="4" fillId="5" borderId="29" xfId="10" applyFont="1" applyBorder="1" applyAlignment="1">
      <alignment horizontal="center" vertical="center"/>
    </xf>
    <xf numFmtId="0" fontId="4" fillId="5" borderId="30" xfId="10" applyFont="1" applyBorder="1" applyAlignment="1">
      <alignment horizontal="center" vertical="center"/>
    </xf>
    <xf numFmtId="0" fontId="4" fillId="5" borderId="31" xfId="10" applyFont="1" applyBorder="1" applyAlignment="1">
      <alignment horizontal="center" vertical="center"/>
    </xf>
    <xf numFmtId="0" fontId="4" fillId="5" borderId="23" xfId="10" applyFont="1" applyBorder="1" applyAlignment="1">
      <alignment horizontal="center"/>
    </xf>
    <xf numFmtId="0" fontId="4" fillId="5" borderId="24" xfId="10" applyFont="1" applyBorder="1" applyAlignment="1">
      <alignment horizontal="center"/>
    </xf>
    <xf numFmtId="0" fontId="4" fillId="5" borderId="25" xfId="10" applyFont="1" applyBorder="1" applyAlignment="1">
      <alignment horizontal="center"/>
    </xf>
    <xf numFmtId="0" fontId="4" fillId="5" borderId="10" xfId="10" applyFont="1" applyBorder="1" applyAlignment="1">
      <alignment horizontal="center" vertical="center"/>
    </xf>
    <xf numFmtId="0" fontId="4" fillId="5" borderId="14" xfId="10" applyFont="1" applyBorder="1" applyAlignment="1">
      <alignment horizontal="center" vertical="center"/>
    </xf>
    <xf numFmtId="0" fontId="4" fillId="5" borderId="11" xfId="10" applyFont="1" applyBorder="1" applyAlignment="1">
      <alignment horizontal="center" vertical="center"/>
    </xf>
    <xf numFmtId="0" fontId="4" fillId="5" borderId="15" xfId="1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" xfId="3" applyFont="1" applyBorder="1" applyAlignment="1">
      <alignment horizontal="left" vertical="center"/>
    </xf>
    <xf numFmtId="0" fontId="4" fillId="2" borderId="3" xfId="3" applyFont="1" applyBorder="1" applyAlignment="1">
      <alignment horizontal="left" vertical="center"/>
    </xf>
    <xf numFmtId="0" fontId="4" fillId="3" borderId="6" xfId="4" applyFont="1" applyBorder="1" applyAlignment="1">
      <alignment horizontal="left" vertical="center"/>
    </xf>
    <xf numFmtId="0" fontId="4" fillId="3" borderId="7" xfId="4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4" fillId="2" borderId="35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4" fillId="2" borderId="1" xfId="3" applyFont="1" applyBorder="1"/>
    <xf numFmtId="0" fontId="4" fillId="2" borderId="1" xfId="3" applyFont="1" applyBorder="1" applyAlignment="1">
      <alignment horizontal="center" vertical="center" wrapText="1"/>
    </xf>
    <xf numFmtId="0" fontId="4" fillId="2" borderId="38" xfId="3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36" xfId="3" applyFont="1" applyBorder="1" applyAlignment="1">
      <alignment horizontal="center" vertical="center"/>
    </xf>
    <xf numFmtId="0" fontId="5" fillId="2" borderId="35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4" fillId="0" borderId="5" xfId="0" applyFont="1" applyBorder="1" applyAlignment="1">
      <alignment horizontal="righ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4" fillId="2" borderId="5" xfId="3" applyFont="1" applyBorder="1" applyAlignment="1">
      <alignment horizontal="left" vertical="center"/>
    </xf>
    <xf numFmtId="0" fontId="3" fillId="5" borderId="2" xfId="10" applyFont="1" applyBorder="1" applyAlignment="1">
      <alignment horizontal="center" vertical="center"/>
    </xf>
    <xf numFmtId="0" fontId="3" fillId="5" borderId="3" xfId="10" applyFont="1" applyBorder="1" applyAlignment="1">
      <alignment horizontal="center" vertical="center"/>
    </xf>
    <xf numFmtId="0" fontId="3" fillId="5" borderId="4" xfId="10" applyFont="1" applyBorder="1" applyAlignment="1">
      <alignment horizontal="center" vertical="center"/>
    </xf>
    <xf numFmtId="0" fontId="2" fillId="2" borderId="5" xfId="3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5" xfId="0" applyFont="1" applyBorder="1"/>
  </cellXfs>
  <cellStyles count="12">
    <cellStyle name="40% - Ênfase1" xfId="10" builtinId="31"/>
    <cellStyle name="40% - Ênfase3" xfId="11" builtinId="39"/>
    <cellStyle name="40% - Ênfase5" xfId="4" builtinId="47"/>
    <cellStyle name="Ênfase3" xfId="5" builtinId="37"/>
    <cellStyle name="Moeda" xfId="1" builtinId="4"/>
    <cellStyle name="Moeda 2" xfId="8"/>
    <cellStyle name="Normal" xfId="0" builtinId="0"/>
    <cellStyle name="Normal 2" xfId="6"/>
    <cellStyle name="Normal 3" xfId="7"/>
    <cellStyle name="Porcentagem" xfId="2" builtinId="5"/>
    <cellStyle name="Porcentagem 2" xfId="9"/>
    <cellStyle name="Saída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819150</xdr:colOff>
      <xdr:row>0</xdr:row>
      <xdr:rowOff>28575</xdr:rowOff>
    </xdr:from>
    <xdr:to>
      <xdr:col>4</xdr:col>
      <xdr:colOff>1057275</xdr:colOff>
      <xdr:row>3</xdr:row>
      <xdr:rowOff>128172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8575"/>
          <a:ext cx="2152650" cy="6710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819150</xdr:colOff>
      <xdr:row>61</xdr:row>
      <xdr:rowOff>28575</xdr:rowOff>
    </xdr:from>
    <xdr:to>
      <xdr:col>4</xdr:col>
      <xdr:colOff>1057275</xdr:colOff>
      <xdr:row>64</xdr:row>
      <xdr:rowOff>128172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8575"/>
          <a:ext cx="2152650" cy="6615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4285193</xdr:colOff>
      <xdr:row>0</xdr:row>
      <xdr:rowOff>116418</xdr:rowOff>
    </xdr:from>
    <xdr:to>
      <xdr:col>6</xdr:col>
      <xdr:colOff>275168</xdr:colOff>
      <xdr:row>0</xdr:row>
      <xdr:rowOff>839315</xdr:rowOff>
    </xdr:to>
    <xdr:pic>
      <xdr:nvPicPr>
        <xdr:cNvPr id="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1693" y="116418"/>
          <a:ext cx="2318808" cy="722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4285193</xdr:colOff>
      <xdr:row>25</xdr:row>
      <xdr:rowOff>116418</xdr:rowOff>
    </xdr:from>
    <xdr:to>
      <xdr:col>6</xdr:col>
      <xdr:colOff>275168</xdr:colOff>
      <xdr:row>25</xdr:row>
      <xdr:rowOff>839315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9281" y="116418"/>
          <a:ext cx="2321299" cy="722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828675</xdr:colOff>
      <xdr:row>0</xdr:row>
      <xdr:rowOff>104775</xdr:rowOff>
    </xdr:from>
    <xdr:to>
      <xdr:col>5</xdr:col>
      <xdr:colOff>666750</xdr:colOff>
      <xdr:row>3</xdr:row>
      <xdr:rowOff>100352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104775"/>
          <a:ext cx="1609725" cy="56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923925</xdr:colOff>
      <xdr:row>70</xdr:row>
      <xdr:rowOff>95250</xdr:rowOff>
    </xdr:from>
    <xdr:to>
      <xdr:col>5</xdr:col>
      <xdr:colOff>762000</xdr:colOff>
      <xdr:row>73</xdr:row>
      <xdr:rowOff>90827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13411200"/>
          <a:ext cx="1609725" cy="567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zoomScaleNormal="100" zoomScaleSheetLayoutView="100" workbookViewId="0">
      <selection activeCell="J16" sqref="J16"/>
    </sheetView>
  </sheetViews>
  <sheetFormatPr defaultRowHeight="15" x14ac:dyDescent="0.25"/>
  <cols>
    <col min="1" max="1" width="8.42578125" customWidth="1"/>
    <col min="2" max="2" width="7.5703125" customWidth="1"/>
    <col min="4" max="4" width="28.7109375" customWidth="1"/>
    <col min="5" max="5" width="17" customWidth="1"/>
    <col min="6" max="6" width="17.140625" customWidth="1"/>
    <col min="7" max="7" width="8.140625" customWidth="1"/>
    <col min="8" max="8" width="7.85546875" customWidth="1"/>
  </cols>
  <sheetData>
    <row r="1" spans="1:16" ht="14.45" x14ac:dyDescent="0.3">
      <c r="B1" s="50"/>
      <c r="C1" s="50"/>
      <c r="D1" s="50"/>
      <c r="E1" s="50"/>
      <c r="F1" s="50"/>
      <c r="G1" s="50"/>
    </row>
    <row r="2" spans="1:16" x14ac:dyDescent="0.25">
      <c r="B2" s="50"/>
      <c r="C2" s="134"/>
      <c r="D2" s="134"/>
      <c r="E2" s="134"/>
      <c r="F2" s="134"/>
      <c r="G2" s="24"/>
    </row>
    <row r="3" spans="1:16" x14ac:dyDescent="0.25">
      <c r="B3" s="50"/>
      <c r="C3" s="134"/>
      <c r="D3" s="134"/>
      <c r="E3" s="134"/>
      <c r="F3" s="134"/>
      <c r="G3" s="24"/>
    </row>
    <row r="4" spans="1:16" ht="15.75" thickBot="1" x14ac:dyDescent="0.3">
      <c r="B4" s="50"/>
      <c r="C4" s="135"/>
      <c r="D4" s="135"/>
      <c r="E4" s="135"/>
      <c r="F4" s="135"/>
      <c r="G4" s="24"/>
      <c r="H4" s="11"/>
      <c r="I4" s="11"/>
      <c r="J4" s="11"/>
      <c r="K4" s="11"/>
      <c r="L4" s="11"/>
      <c r="M4" s="11"/>
      <c r="N4" s="11"/>
      <c r="O4" s="11"/>
      <c r="P4" s="11"/>
    </row>
    <row r="5" spans="1:16" x14ac:dyDescent="0.25">
      <c r="A5" s="15"/>
      <c r="B5" s="20"/>
      <c r="C5" s="136" t="s">
        <v>53</v>
      </c>
      <c r="D5" s="137"/>
      <c r="E5" s="137"/>
      <c r="F5" s="138"/>
      <c r="G5" s="68"/>
      <c r="H5" s="20"/>
      <c r="I5" s="11"/>
      <c r="J5" s="11"/>
      <c r="K5" s="11"/>
      <c r="L5" s="11"/>
      <c r="M5" s="11"/>
      <c r="N5" s="11"/>
      <c r="O5" s="11"/>
      <c r="P5" s="11"/>
    </row>
    <row r="6" spans="1:16" ht="47.25" customHeight="1" thickBot="1" x14ac:dyDescent="0.3">
      <c r="A6" s="15"/>
      <c r="B6" s="20"/>
      <c r="C6" s="139"/>
      <c r="D6" s="140"/>
      <c r="E6" s="140"/>
      <c r="F6" s="141"/>
      <c r="G6" s="68"/>
      <c r="H6" s="20"/>
      <c r="I6" s="11"/>
      <c r="J6" s="11"/>
      <c r="K6" s="11"/>
      <c r="L6" s="11"/>
      <c r="M6" s="11"/>
      <c r="N6" s="11"/>
      <c r="O6" s="11"/>
      <c r="P6" s="11"/>
    </row>
    <row r="7" spans="1:16" ht="4.5" customHeight="1" thickBot="1" x14ac:dyDescent="0.3">
      <c r="A7" s="15"/>
      <c r="B7" s="19"/>
      <c r="C7" s="33"/>
      <c r="D7" s="33"/>
      <c r="E7" s="33"/>
      <c r="F7" s="33"/>
      <c r="G7" s="33"/>
      <c r="H7" s="19"/>
      <c r="I7" s="6"/>
      <c r="J7" s="6"/>
      <c r="K7" s="6"/>
      <c r="L7" s="6"/>
    </row>
    <row r="8" spans="1:16" ht="15.75" thickBot="1" x14ac:dyDescent="0.3">
      <c r="A8" s="15"/>
      <c r="B8" s="19"/>
      <c r="C8" s="142" t="s">
        <v>32</v>
      </c>
      <c r="D8" s="143"/>
      <c r="E8" s="143"/>
      <c r="F8" s="144"/>
      <c r="G8" s="33"/>
      <c r="H8" s="19"/>
      <c r="I8" s="6"/>
      <c r="J8" s="6"/>
      <c r="K8" s="6"/>
      <c r="L8" s="6"/>
    </row>
    <row r="9" spans="1:16" ht="4.5" customHeight="1" thickBot="1" x14ac:dyDescent="0.3">
      <c r="A9" s="15"/>
      <c r="B9" s="19"/>
      <c r="C9" s="33"/>
      <c r="D9" s="33"/>
      <c r="E9" s="33"/>
      <c r="F9" s="33"/>
      <c r="G9" s="33"/>
      <c r="H9" s="19"/>
      <c r="I9" s="6"/>
      <c r="J9" s="6"/>
      <c r="K9" s="6"/>
      <c r="L9" s="6"/>
    </row>
    <row r="10" spans="1:16" x14ac:dyDescent="0.25">
      <c r="A10" s="15"/>
      <c r="B10" s="18"/>
      <c r="C10" s="145" t="s">
        <v>33</v>
      </c>
      <c r="D10" s="147" t="s">
        <v>34</v>
      </c>
      <c r="E10" s="69" t="s">
        <v>35</v>
      </c>
      <c r="F10" s="70" t="s">
        <v>35</v>
      </c>
      <c r="G10" s="71"/>
      <c r="H10" s="8"/>
      <c r="I10" s="6"/>
      <c r="J10" s="6"/>
      <c r="K10" s="6"/>
      <c r="L10" s="6"/>
    </row>
    <row r="11" spans="1:16" ht="15.75" thickBot="1" x14ac:dyDescent="0.3">
      <c r="A11" s="15"/>
      <c r="B11" s="18"/>
      <c r="C11" s="146"/>
      <c r="D11" s="148"/>
      <c r="E11" s="72" t="s">
        <v>36</v>
      </c>
      <c r="F11" s="73" t="s">
        <v>37</v>
      </c>
      <c r="G11" s="71"/>
      <c r="H11" s="8"/>
      <c r="I11" s="6"/>
      <c r="J11" s="6"/>
      <c r="K11" s="6"/>
      <c r="L11" s="6"/>
    </row>
    <row r="12" spans="1:16" x14ac:dyDescent="0.25">
      <c r="A12" s="15"/>
      <c r="B12" s="18"/>
      <c r="C12" s="74"/>
      <c r="D12" s="75"/>
      <c r="E12" s="76"/>
      <c r="F12" s="77"/>
      <c r="G12" s="71"/>
      <c r="H12" s="8"/>
      <c r="I12" s="6"/>
      <c r="J12" s="6"/>
      <c r="K12" s="6"/>
      <c r="L12" s="6"/>
    </row>
    <row r="13" spans="1:16" x14ac:dyDescent="0.25">
      <c r="A13" s="15"/>
      <c r="B13" s="18"/>
      <c r="C13" s="78">
        <v>1</v>
      </c>
      <c r="D13" s="79" t="s">
        <v>38</v>
      </c>
      <c r="E13" s="80" t="s">
        <v>39</v>
      </c>
      <c r="F13" s="81">
        <v>3</v>
      </c>
      <c r="G13" s="82"/>
      <c r="H13" s="9"/>
      <c r="I13" s="6"/>
      <c r="J13" s="6"/>
      <c r="K13" s="6"/>
      <c r="L13" s="6"/>
    </row>
    <row r="14" spans="1:16" x14ac:dyDescent="0.25">
      <c r="A14" s="15"/>
      <c r="B14" s="18"/>
      <c r="C14" s="83" t="s">
        <v>18</v>
      </c>
      <c r="D14" s="84" t="s">
        <v>40</v>
      </c>
      <c r="E14" s="85" t="s">
        <v>39</v>
      </c>
      <c r="F14" s="86" t="s">
        <v>39</v>
      </c>
      <c r="G14" s="87"/>
      <c r="H14" s="18"/>
      <c r="I14" s="6"/>
      <c r="J14" s="6"/>
      <c r="K14" s="6"/>
      <c r="L14" s="6"/>
    </row>
    <row r="15" spans="1:16" x14ac:dyDescent="0.25">
      <c r="A15" s="15"/>
      <c r="B15" s="18"/>
      <c r="C15" s="83" t="s">
        <v>21</v>
      </c>
      <c r="D15" s="84" t="s">
        <v>41</v>
      </c>
      <c r="E15" s="85" t="s">
        <v>39</v>
      </c>
      <c r="F15" s="86" t="s">
        <v>39</v>
      </c>
      <c r="G15" s="87"/>
      <c r="H15" s="18"/>
      <c r="I15" s="6"/>
      <c r="J15" s="6"/>
      <c r="K15" s="6"/>
      <c r="L15" s="6"/>
    </row>
    <row r="16" spans="1:16" x14ac:dyDescent="0.25">
      <c r="A16" s="15"/>
      <c r="B16" s="18"/>
      <c r="C16" s="83" t="s">
        <v>22</v>
      </c>
      <c r="D16" s="84" t="s">
        <v>42</v>
      </c>
      <c r="E16" s="85" t="s">
        <v>39</v>
      </c>
      <c r="F16" s="86" t="s">
        <v>39</v>
      </c>
      <c r="G16" s="87"/>
      <c r="H16" s="18"/>
      <c r="I16" s="6"/>
      <c r="J16" s="6"/>
      <c r="K16" s="6"/>
      <c r="L16" s="6"/>
    </row>
    <row r="17" spans="1:16" x14ac:dyDescent="0.25">
      <c r="A17" s="15"/>
      <c r="B17" s="18"/>
      <c r="C17" s="83" t="s">
        <v>39</v>
      </c>
      <c r="D17" s="84" t="s">
        <v>39</v>
      </c>
      <c r="E17" s="85" t="s">
        <v>39</v>
      </c>
      <c r="F17" s="86" t="s">
        <v>39</v>
      </c>
      <c r="G17" s="87"/>
      <c r="H17" s="18"/>
      <c r="I17" s="6"/>
      <c r="J17" s="6"/>
      <c r="K17" s="6"/>
      <c r="L17" s="6"/>
    </row>
    <row r="18" spans="1:16" x14ac:dyDescent="0.25">
      <c r="A18" s="15"/>
      <c r="B18" s="18"/>
      <c r="C18" s="78">
        <v>2</v>
      </c>
      <c r="D18" s="79" t="s">
        <v>43</v>
      </c>
      <c r="E18" s="80">
        <f>E19+E20+E21</f>
        <v>6.15</v>
      </c>
      <c r="F18" s="81"/>
      <c r="G18" s="87"/>
      <c r="H18" s="9"/>
      <c r="I18" s="6"/>
      <c r="J18" s="6"/>
      <c r="K18" s="6"/>
      <c r="L18" s="6"/>
    </row>
    <row r="19" spans="1:16" x14ac:dyDescent="0.25">
      <c r="A19" s="15"/>
      <c r="B19" s="18"/>
      <c r="C19" s="83" t="s">
        <v>26</v>
      </c>
      <c r="D19" s="88" t="s">
        <v>44</v>
      </c>
      <c r="E19" s="85">
        <v>2.5</v>
      </c>
      <c r="F19" s="86"/>
      <c r="G19" s="87"/>
      <c r="H19" s="18"/>
      <c r="I19" s="6"/>
      <c r="J19" s="6"/>
      <c r="K19" s="6"/>
      <c r="L19" s="6"/>
    </row>
    <row r="20" spans="1:16" x14ac:dyDescent="0.25">
      <c r="A20" s="15"/>
      <c r="B20" s="18"/>
      <c r="C20" s="83" t="s">
        <v>30</v>
      </c>
      <c r="D20" s="84" t="s">
        <v>45</v>
      </c>
      <c r="E20" s="85">
        <v>0.65</v>
      </c>
      <c r="F20" s="86"/>
      <c r="G20" s="87"/>
      <c r="H20" s="18"/>
      <c r="I20" s="6"/>
      <c r="J20" s="6"/>
      <c r="K20" s="6"/>
      <c r="L20" s="6"/>
    </row>
    <row r="21" spans="1:16" x14ac:dyDescent="0.25">
      <c r="A21" s="15"/>
      <c r="B21" s="18"/>
      <c r="C21" s="83" t="s">
        <v>31</v>
      </c>
      <c r="D21" s="84" t="s">
        <v>46</v>
      </c>
      <c r="E21" s="89">
        <v>3</v>
      </c>
      <c r="F21" s="86"/>
      <c r="G21" s="87"/>
      <c r="H21" s="5"/>
      <c r="I21" s="6"/>
      <c r="J21" s="6"/>
      <c r="K21" s="6"/>
      <c r="L21" s="6"/>
    </row>
    <row r="22" spans="1:16" x14ac:dyDescent="0.25">
      <c r="A22" s="15"/>
      <c r="B22" s="18"/>
      <c r="C22" s="83"/>
      <c r="D22" s="84"/>
      <c r="E22" s="85"/>
      <c r="F22" s="86"/>
      <c r="G22" s="87"/>
      <c r="H22" s="9"/>
      <c r="I22" s="6"/>
      <c r="J22" s="6"/>
      <c r="K22" s="6"/>
      <c r="L22" s="6"/>
    </row>
    <row r="23" spans="1:16" x14ac:dyDescent="0.25">
      <c r="A23" s="15"/>
      <c r="B23" s="18"/>
      <c r="C23" s="78">
        <v>3</v>
      </c>
      <c r="D23" s="79" t="s">
        <v>47</v>
      </c>
      <c r="E23" s="80" t="s">
        <v>39</v>
      </c>
      <c r="F23" s="81">
        <f>F24+F25+F26</f>
        <v>2.0699999999999998</v>
      </c>
      <c r="G23" s="87"/>
      <c r="H23" s="9"/>
      <c r="I23" s="6"/>
      <c r="J23" s="6"/>
      <c r="K23" s="6"/>
      <c r="L23" s="6"/>
    </row>
    <row r="24" spans="1:16" x14ac:dyDescent="0.25">
      <c r="A24" s="15"/>
      <c r="B24" s="18"/>
      <c r="C24" s="83" t="s">
        <v>28</v>
      </c>
      <c r="D24" s="84" t="s">
        <v>48</v>
      </c>
      <c r="E24" s="85"/>
      <c r="F24" s="90">
        <v>0.4</v>
      </c>
      <c r="G24" s="87"/>
      <c r="H24" s="9"/>
      <c r="I24" s="6"/>
      <c r="J24" s="6"/>
      <c r="K24" s="6"/>
      <c r="L24" s="6"/>
    </row>
    <row r="25" spans="1:16" x14ac:dyDescent="0.25">
      <c r="A25" s="15"/>
      <c r="B25" s="18"/>
      <c r="C25" s="83" t="s">
        <v>29</v>
      </c>
      <c r="D25" s="84" t="s">
        <v>49</v>
      </c>
      <c r="E25" s="85"/>
      <c r="F25" s="90">
        <v>1.27</v>
      </c>
      <c r="G25" s="87"/>
      <c r="H25" s="9"/>
      <c r="I25" s="6"/>
      <c r="J25" s="6"/>
      <c r="K25" s="6"/>
      <c r="L25" s="6"/>
      <c r="M25" s="6"/>
      <c r="N25" s="6"/>
      <c r="O25" s="6"/>
      <c r="P25" s="6"/>
    </row>
    <row r="26" spans="1:16" x14ac:dyDescent="0.25">
      <c r="A26" s="15"/>
      <c r="B26" s="18"/>
      <c r="C26" s="83" t="s">
        <v>29</v>
      </c>
      <c r="D26" s="84" t="s">
        <v>50</v>
      </c>
      <c r="E26" s="85"/>
      <c r="F26" s="90">
        <v>0.4</v>
      </c>
      <c r="G26" s="87"/>
      <c r="H26" s="9"/>
      <c r="I26" s="6"/>
      <c r="J26" s="6"/>
      <c r="K26" s="6"/>
      <c r="L26" s="6"/>
      <c r="M26" s="6"/>
      <c r="N26" s="6"/>
      <c r="O26" s="6"/>
      <c r="P26" s="6"/>
    </row>
    <row r="27" spans="1:16" x14ac:dyDescent="0.25">
      <c r="A27" s="15"/>
      <c r="B27" s="18"/>
      <c r="C27" s="83"/>
      <c r="D27" s="84"/>
      <c r="E27" s="85"/>
      <c r="F27" s="90"/>
      <c r="G27" s="87"/>
      <c r="H27" s="9"/>
      <c r="I27" s="6"/>
      <c r="J27" s="6"/>
      <c r="K27" s="6"/>
      <c r="L27" s="6"/>
      <c r="M27" s="6"/>
      <c r="N27" s="6"/>
      <c r="O27" s="6"/>
      <c r="P27" s="6"/>
    </row>
    <row r="28" spans="1:16" x14ac:dyDescent="0.25">
      <c r="A28" s="15"/>
      <c r="B28" s="18"/>
      <c r="C28" s="78">
        <v>4</v>
      </c>
      <c r="D28" s="79" t="s">
        <v>51</v>
      </c>
      <c r="E28" s="80" t="s">
        <v>39</v>
      </c>
      <c r="F28" s="81">
        <v>1.23</v>
      </c>
      <c r="G28" s="87"/>
      <c r="H28" s="9"/>
      <c r="I28" s="6"/>
      <c r="J28" s="6"/>
      <c r="K28" s="6"/>
      <c r="L28" s="6"/>
      <c r="M28" s="6"/>
      <c r="N28" s="6"/>
      <c r="O28" s="6"/>
      <c r="P28" s="6"/>
    </row>
    <row r="29" spans="1:16" x14ac:dyDescent="0.25">
      <c r="A29" s="15"/>
      <c r="B29" s="18"/>
      <c r="C29" s="83"/>
      <c r="D29" s="84"/>
      <c r="E29" s="85"/>
      <c r="F29" s="90"/>
      <c r="G29" s="87"/>
      <c r="H29" s="9"/>
      <c r="I29" s="6"/>
      <c r="J29" s="6"/>
      <c r="K29" s="6"/>
      <c r="L29" s="6"/>
      <c r="M29" s="6"/>
      <c r="N29" s="6"/>
      <c r="O29" s="6"/>
      <c r="P29" s="6"/>
    </row>
    <row r="30" spans="1:16" x14ac:dyDescent="0.25">
      <c r="A30" s="15"/>
      <c r="B30" s="18"/>
      <c r="C30" s="78">
        <v>5</v>
      </c>
      <c r="D30" s="79" t="s">
        <v>52</v>
      </c>
      <c r="E30" s="91"/>
      <c r="F30" s="81">
        <v>7</v>
      </c>
      <c r="G30" s="87"/>
      <c r="H30" s="9"/>
      <c r="I30" s="6"/>
      <c r="J30" s="6"/>
      <c r="K30" s="6"/>
      <c r="L30" s="6"/>
      <c r="M30" s="6"/>
      <c r="N30" s="6"/>
      <c r="O30" s="6"/>
      <c r="P30" s="6"/>
    </row>
    <row r="31" spans="1:16" ht="15.75" thickBot="1" x14ac:dyDescent="0.3">
      <c r="A31" s="15"/>
      <c r="B31" s="18"/>
      <c r="C31" s="83"/>
      <c r="D31" s="84"/>
      <c r="E31" s="92"/>
      <c r="F31" s="93"/>
      <c r="G31" s="87"/>
      <c r="H31" s="18"/>
      <c r="I31" s="6"/>
      <c r="J31" s="6"/>
      <c r="K31" s="6"/>
      <c r="L31" s="6"/>
      <c r="M31" s="6"/>
      <c r="N31" s="6"/>
      <c r="O31" s="6"/>
      <c r="P31" s="6"/>
    </row>
    <row r="32" spans="1:16" ht="15.75" thickBot="1" x14ac:dyDescent="0.3">
      <c r="A32" s="15"/>
      <c r="B32" s="18"/>
      <c r="C32" s="126" t="s">
        <v>78</v>
      </c>
      <c r="D32" s="127"/>
      <c r="E32" s="94" t="s">
        <v>39</v>
      </c>
      <c r="F32" s="95">
        <f>ROUND((((1+(F13%+F24%+F25%+F26%))*(1+F28%)*(1+F30%)/(1-E18%))-(1))*100,2)</f>
        <v>21.27</v>
      </c>
      <c r="G32" s="96"/>
      <c r="H32" s="9"/>
      <c r="I32" s="6"/>
      <c r="J32" s="6"/>
      <c r="K32" s="6"/>
      <c r="L32" s="6"/>
      <c r="M32" s="6"/>
      <c r="N32" s="6"/>
      <c r="O32" s="6"/>
      <c r="P32" s="6"/>
    </row>
    <row r="33" spans="1:16" ht="3" customHeight="1" x14ac:dyDescent="0.25">
      <c r="A33" s="15"/>
      <c r="B33" s="18"/>
      <c r="C33" s="97"/>
      <c r="D33" s="97"/>
      <c r="E33" s="98"/>
      <c r="F33" s="98"/>
      <c r="G33" s="98"/>
      <c r="H33" s="18"/>
      <c r="I33" s="6"/>
      <c r="J33" s="6"/>
      <c r="K33" s="6"/>
      <c r="L33" s="6"/>
      <c r="M33" s="6"/>
      <c r="N33" s="6"/>
      <c r="O33" s="6"/>
      <c r="P33" s="6"/>
    </row>
    <row r="34" spans="1:16" ht="2.25" customHeight="1" thickBot="1" x14ac:dyDescent="0.3">
      <c r="A34" s="15"/>
      <c r="B34" s="18"/>
      <c r="C34" s="99"/>
      <c r="D34" s="99"/>
      <c r="E34" s="10"/>
      <c r="F34" s="10"/>
      <c r="G34" s="10"/>
      <c r="H34" s="18"/>
      <c r="I34" s="6"/>
      <c r="J34" s="6"/>
      <c r="K34" s="6"/>
      <c r="L34" s="6"/>
      <c r="M34" s="6"/>
      <c r="N34" s="6"/>
      <c r="O34" s="6"/>
      <c r="P34" s="6"/>
    </row>
    <row r="35" spans="1:16" ht="15.75" thickBot="1" x14ac:dyDescent="0.3">
      <c r="A35" s="15"/>
      <c r="B35" s="18"/>
      <c r="C35" s="126" t="s">
        <v>77</v>
      </c>
      <c r="D35" s="127"/>
      <c r="E35" s="128">
        <f>ROUND((((1+((F13+F23)/100))*(1+F28/100)*(1+F30/100))/(1-E18/100)-1)*100,2)</f>
        <v>21.27</v>
      </c>
      <c r="F35" s="129"/>
      <c r="G35" s="98"/>
      <c r="H35" s="18"/>
      <c r="I35" s="6"/>
      <c r="J35" s="6"/>
      <c r="K35" s="6"/>
      <c r="L35" s="6"/>
      <c r="M35" s="6"/>
      <c r="N35" s="6"/>
      <c r="O35" s="6"/>
      <c r="P35" s="6"/>
    </row>
    <row r="36" spans="1:16" ht="4.5" customHeight="1" thickBot="1" x14ac:dyDescent="0.3">
      <c r="A36" s="15"/>
      <c r="B36" s="18"/>
      <c r="C36" s="130" t="s">
        <v>39</v>
      </c>
      <c r="D36" s="130"/>
      <c r="E36" s="98"/>
      <c r="F36" s="98"/>
      <c r="G36" s="98"/>
      <c r="H36" s="18"/>
      <c r="I36" s="6"/>
      <c r="J36" s="6"/>
      <c r="K36" s="6"/>
      <c r="L36" s="6"/>
      <c r="M36" s="6"/>
      <c r="N36" s="6"/>
      <c r="O36" s="6"/>
      <c r="P36" s="6"/>
    </row>
    <row r="37" spans="1:16" ht="15.75" thickBot="1" x14ac:dyDescent="0.3">
      <c r="A37" s="15"/>
      <c r="B37" s="18"/>
      <c r="C37" s="131" t="s">
        <v>54</v>
      </c>
      <c r="D37" s="132"/>
      <c r="E37" s="132"/>
      <c r="F37" s="133"/>
      <c r="G37" s="10"/>
      <c r="H37" s="10"/>
      <c r="I37" s="6"/>
      <c r="J37" s="6"/>
      <c r="K37" s="6"/>
      <c r="L37" s="6"/>
      <c r="M37" s="6"/>
      <c r="N37" s="6"/>
      <c r="O37" s="6"/>
      <c r="P37" s="6"/>
    </row>
    <row r="38" spans="1:16" x14ac:dyDescent="0.25">
      <c r="A38" s="15"/>
      <c r="B38" s="18"/>
      <c r="C38" s="98"/>
      <c r="D38" s="98"/>
      <c r="E38" s="98"/>
      <c r="F38" s="98"/>
      <c r="G38" s="98"/>
      <c r="H38" s="18"/>
      <c r="I38" s="6"/>
      <c r="J38" s="6"/>
      <c r="K38" s="6"/>
      <c r="L38" s="6"/>
      <c r="M38" s="6"/>
      <c r="N38" s="6"/>
      <c r="O38" s="6"/>
      <c r="P38" s="6"/>
    </row>
    <row r="39" spans="1:16" x14ac:dyDescent="0.25">
      <c r="B39" s="7"/>
      <c r="C39" s="100"/>
      <c r="D39" s="52"/>
      <c r="E39" s="52"/>
      <c r="F39" s="52"/>
      <c r="G39" s="52"/>
      <c r="H39" s="7"/>
      <c r="I39" s="6"/>
      <c r="J39" s="6"/>
      <c r="K39" s="6"/>
      <c r="L39" s="6"/>
      <c r="M39" s="6"/>
      <c r="N39" s="6"/>
      <c r="O39" s="6"/>
      <c r="P39" s="6"/>
    </row>
    <row r="41" spans="1:16" x14ac:dyDescent="0.25">
      <c r="C41" s="124" t="str">
        <f>ORÇAMENTO!E23</f>
        <v>GIAN CARLOS CARDOZO</v>
      </c>
      <c r="D41" s="124"/>
      <c r="E41" s="124"/>
      <c r="F41" s="124"/>
    </row>
    <row r="42" spans="1:16" x14ac:dyDescent="0.25">
      <c r="C42" s="125" t="str">
        <f>ORÇAMENTO!E24</f>
        <v xml:space="preserve">Engenheiro Civil </v>
      </c>
      <c r="D42" s="125"/>
      <c r="E42" s="125"/>
      <c r="F42" s="125"/>
    </row>
    <row r="62" spans="3:6" x14ac:dyDescent="0.25">
      <c r="C62" s="50"/>
      <c r="D62" s="50"/>
      <c r="E62" s="50"/>
      <c r="F62" s="50"/>
    </row>
    <row r="63" spans="3:6" x14ac:dyDescent="0.25">
      <c r="C63" s="134"/>
      <c r="D63" s="134"/>
      <c r="E63" s="134"/>
      <c r="F63" s="134"/>
    </row>
    <row r="64" spans="3:6" x14ac:dyDescent="0.25">
      <c r="C64" s="134"/>
      <c r="D64" s="134"/>
      <c r="E64" s="134"/>
      <c r="F64" s="134"/>
    </row>
    <row r="65" spans="3:6" ht="15.75" thickBot="1" x14ac:dyDescent="0.3">
      <c r="C65" s="135"/>
      <c r="D65" s="135"/>
      <c r="E65" s="135"/>
      <c r="F65" s="135"/>
    </row>
    <row r="66" spans="3:6" x14ac:dyDescent="0.25">
      <c r="C66" s="136" t="s">
        <v>53</v>
      </c>
      <c r="D66" s="137"/>
      <c r="E66" s="137"/>
      <c r="F66" s="138"/>
    </row>
    <row r="67" spans="3:6" ht="15.75" thickBot="1" x14ac:dyDescent="0.3">
      <c r="C67" s="139"/>
      <c r="D67" s="140"/>
      <c r="E67" s="140"/>
      <c r="F67" s="141"/>
    </row>
    <row r="68" spans="3:6" ht="15.75" thickBot="1" x14ac:dyDescent="0.3">
      <c r="C68" s="33"/>
      <c r="D68" s="33"/>
      <c r="E68" s="33"/>
      <c r="F68" s="33"/>
    </row>
    <row r="69" spans="3:6" ht="15.75" thickBot="1" x14ac:dyDescent="0.3">
      <c r="C69" s="142" t="s">
        <v>32</v>
      </c>
      <c r="D69" s="143"/>
      <c r="E69" s="143"/>
      <c r="F69" s="144"/>
    </row>
    <row r="70" spans="3:6" ht="15.75" thickBot="1" x14ac:dyDescent="0.3">
      <c r="C70" s="33"/>
      <c r="D70" s="33"/>
      <c r="E70" s="33"/>
      <c r="F70" s="33"/>
    </row>
    <row r="71" spans="3:6" x14ac:dyDescent="0.25">
      <c r="C71" s="145" t="s">
        <v>33</v>
      </c>
      <c r="D71" s="147" t="s">
        <v>34</v>
      </c>
      <c r="E71" s="109" t="s">
        <v>35</v>
      </c>
      <c r="F71" s="70" t="s">
        <v>35</v>
      </c>
    </row>
    <row r="72" spans="3:6" ht="15.75" thickBot="1" x14ac:dyDescent="0.3">
      <c r="C72" s="146"/>
      <c r="D72" s="148"/>
      <c r="E72" s="110" t="s">
        <v>36</v>
      </c>
      <c r="F72" s="73" t="s">
        <v>37</v>
      </c>
    </row>
    <row r="73" spans="3:6" x14ac:dyDescent="0.25">
      <c r="C73" s="74"/>
      <c r="D73" s="75"/>
      <c r="E73" s="76"/>
      <c r="F73" s="77"/>
    </row>
    <row r="74" spans="3:6" x14ac:dyDescent="0.25">
      <c r="C74" s="78">
        <v>1</v>
      </c>
      <c r="D74" s="79" t="s">
        <v>38</v>
      </c>
      <c r="E74" s="80" t="s">
        <v>39</v>
      </c>
      <c r="F74" s="81">
        <v>0</v>
      </c>
    </row>
    <row r="75" spans="3:6" x14ac:dyDescent="0.25">
      <c r="C75" s="83" t="s">
        <v>18</v>
      </c>
      <c r="D75" s="84" t="s">
        <v>40</v>
      </c>
      <c r="E75" s="85" t="s">
        <v>39</v>
      </c>
      <c r="F75" s="86" t="s">
        <v>39</v>
      </c>
    </row>
    <row r="76" spans="3:6" x14ac:dyDescent="0.25">
      <c r="C76" s="83" t="s">
        <v>21</v>
      </c>
      <c r="D76" s="84" t="s">
        <v>41</v>
      </c>
      <c r="E76" s="85" t="s">
        <v>39</v>
      </c>
      <c r="F76" s="86" t="s">
        <v>39</v>
      </c>
    </row>
    <row r="77" spans="3:6" x14ac:dyDescent="0.25">
      <c r="C77" s="83" t="s">
        <v>22</v>
      </c>
      <c r="D77" s="84" t="s">
        <v>42</v>
      </c>
      <c r="E77" s="85" t="s">
        <v>39</v>
      </c>
      <c r="F77" s="86" t="s">
        <v>39</v>
      </c>
    </row>
    <row r="78" spans="3:6" x14ac:dyDescent="0.25">
      <c r="C78" s="83" t="s">
        <v>39</v>
      </c>
      <c r="D78" s="84" t="s">
        <v>39</v>
      </c>
      <c r="E78" s="85" t="s">
        <v>39</v>
      </c>
      <c r="F78" s="86" t="s">
        <v>39</v>
      </c>
    </row>
    <row r="79" spans="3:6" x14ac:dyDescent="0.25">
      <c r="C79" s="78">
        <v>2</v>
      </c>
      <c r="D79" s="79" t="s">
        <v>43</v>
      </c>
      <c r="E79" s="80">
        <f>E80+E81+E82</f>
        <v>6.15</v>
      </c>
      <c r="F79" s="81"/>
    </row>
    <row r="80" spans="3:6" x14ac:dyDescent="0.25">
      <c r="C80" s="83" t="s">
        <v>26</v>
      </c>
      <c r="D80" s="88" t="s">
        <v>44</v>
      </c>
      <c r="E80" s="85">
        <v>2.5</v>
      </c>
      <c r="F80" s="86"/>
    </row>
    <row r="81" spans="3:6" x14ac:dyDescent="0.25">
      <c r="C81" s="83" t="s">
        <v>30</v>
      </c>
      <c r="D81" s="84" t="s">
        <v>45</v>
      </c>
      <c r="E81" s="85">
        <v>0.65</v>
      </c>
      <c r="F81" s="86"/>
    </row>
    <row r="82" spans="3:6" x14ac:dyDescent="0.25">
      <c r="C82" s="83" t="s">
        <v>31</v>
      </c>
      <c r="D82" s="84" t="s">
        <v>46</v>
      </c>
      <c r="E82" s="89">
        <v>3</v>
      </c>
      <c r="F82" s="86"/>
    </row>
    <row r="83" spans="3:6" x14ac:dyDescent="0.25">
      <c r="C83" s="83"/>
      <c r="D83" s="84"/>
      <c r="E83" s="85"/>
      <c r="F83" s="86"/>
    </row>
    <row r="84" spans="3:6" x14ac:dyDescent="0.25">
      <c r="C84" s="78">
        <v>3</v>
      </c>
      <c r="D84" s="79" t="s">
        <v>47</v>
      </c>
      <c r="E84" s="80" t="s">
        <v>39</v>
      </c>
      <c r="F84" s="81">
        <f>F85+F86+F87</f>
        <v>2.0699999999999998</v>
      </c>
    </row>
    <row r="85" spans="3:6" x14ac:dyDescent="0.25">
      <c r="C85" s="83" t="s">
        <v>28</v>
      </c>
      <c r="D85" s="84" t="s">
        <v>48</v>
      </c>
      <c r="E85" s="85"/>
      <c r="F85" s="90">
        <v>0.4</v>
      </c>
    </row>
    <row r="86" spans="3:6" x14ac:dyDescent="0.25">
      <c r="C86" s="83" t="s">
        <v>29</v>
      </c>
      <c r="D86" s="84" t="s">
        <v>49</v>
      </c>
      <c r="E86" s="85"/>
      <c r="F86" s="90">
        <v>1.27</v>
      </c>
    </row>
    <row r="87" spans="3:6" x14ac:dyDescent="0.25">
      <c r="C87" s="83" t="s">
        <v>29</v>
      </c>
      <c r="D87" s="84" t="s">
        <v>50</v>
      </c>
      <c r="E87" s="85"/>
      <c r="F87" s="90">
        <v>0.4</v>
      </c>
    </row>
    <row r="88" spans="3:6" x14ac:dyDescent="0.25">
      <c r="C88" s="83"/>
      <c r="D88" s="84"/>
      <c r="E88" s="85"/>
      <c r="F88" s="90"/>
    </row>
    <row r="89" spans="3:6" x14ac:dyDescent="0.25">
      <c r="C89" s="78">
        <v>4</v>
      </c>
      <c r="D89" s="79" t="s">
        <v>51</v>
      </c>
      <c r="E89" s="80" t="s">
        <v>39</v>
      </c>
      <c r="F89" s="81">
        <v>1.23</v>
      </c>
    </row>
    <row r="90" spans="3:6" x14ac:dyDescent="0.25">
      <c r="C90" s="83"/>
      <c r="D90" s="84"/>
      <c r="E90" s="85"/>
      <c r="F90" s="90"/>
    </row>
    <row r="91" spans="3:6" x14ac:dyDescent="0.25">
      <c r="C91" s="78">
        <v>5</v>
      </c>
      <c r="D91" s="79" t="s">
        <v>52</v>
      </c>
      <c r="E91" s="91"/>
      <c r="F91" s="81">
        <v>7</v>
      </c>
    </row>
    <row r="92" spans="3:6" ht="15.75" thickBot="1" x14ac:dyDescent="0.3">
      <c r="C92" s="83"/>
      <c r="D92" s="84"/>
      <c r="E92" s="92"/>
      <c r="F92" s="93"/>
    </row>
    <row r="93" spans="3:6" ht="15.75" thickBot="1" x14ac:dyDescent="0.3">
      <c r="C93" s="126" t="s">
        <v>78</v>
      </c>
      <c r="D93" s="127"/>
      <c r="E93" s="94" t="s">
        <v>39</v>
      </c>
      <c r="F93" s="95">
        <f>ROUND((((1+(F74%+F85%+F86%+F87%))*(1+F89%)*(1+F91%)/(1-E79%))-(1))*100,2)</f>
        <v>17.8</v>
      </c>
    </row>
    <row r="94" spans="3:6" x14ac:dyDescent="0.25">
      <c r="C94" s="97"/>
      <c r="D94" s="97"/>
      <c r="E94" s="111"/>
      <c r="F94" s="111"/>
    </row>
    <row r="95" spans="3:6" ht="15.75" thickBot="1" x14ac:dyDescent="0.3">
      <c r="C95" s="99"/>
      <c r="D95" s="99"/>
      <c r="E95" s="10"/>
      <c r="F95" s="10"/>
    </row>
    <row r="96" spans="3:6" ht="15.75" thickBot="1" x14ac:dyDescent="0.3">
      <c r="C96" s="126" t="s">
        <v>77</v>
      </c>
      <c r="D96" s="127"/>
      <c r="E96" s="128">
        <f>ROUND((((1+((F74+F84)/100))*(1+F89/100)*(1+F91/100))/(1-E79/100)-1)*100,2)</f>
        <v>17.8</v>
      </c>
      <c r="F96" s="129"/>
    </row>
    <row r="97" spans="3:6" ht="15.75" thickBot="1" x14ac:dyDescent="0.3">
      <c r="C97" s="130" t="s">
        <v>39</v>
      </c>
      <c r="D97" s="130"/>
      <c r="E97" s="111"/>
      <c r="F97" s="111"/>
    </row>
    <row r="98" spans="3:6" ht="15.75" thickBot="1" x14ac:dyDescent="0.3">
      <c r="C98" s="131" t="s">
        <v>54</v>
      </c>
      <c r="D98" s="132"/>
      <c r="E98" s="132"/>
      <c r="F98" s="133"/>
    </row>
    <row r="99" spans="3:6" x14ac:dyDescent="0.25">
      <c r="C99" s="111"/>
      <c r="D99" s="111"/>
      <c r="E99" s="111"/>
      <c r="F99" s="111"/>
    </row>
    <row r="100" spans="3:6" x14ac:dyDescent="0.25">
      <c r="C100" s="100"/>
      <c r="D100" s="52"/>
      <c r="E100" s="52"/>
      <c r="F100" s="52"/>
    </row>
    <row r="102" spans="3:6" x14ac:dyDescent="0.25">
      <c r="C102" s="124">
        <f>ORÇAMENTO!E84</f>
        <v>0</v>
      </c>
      <c r="D102" s="124"/>
      <c r="E102" s="124"/>
      <c r="F102" s="124"/>
    </row>
    <row r="103" spans="3:6" x14ac:dyDescent="0.25">
      <c r="C103" s="125">
        <f>ORÇAMENTO!E85</f>
        <v>0</v>
      </c>
      <c r="D103" s="125"/>
      <c r="E103" s="125"/>
      <c r="F103" s="125"/>
    </row>
  </sheetData>
  <mergeCells count="24">
    <mergeCell ref="C2:F4"/>
    <mergeCell ref="C41:F41"/>
    <mergeCell ref="C42:F42"/>
    <mergeCell ref="C32:D32"/>
    <mergeCell ref="C5:F6"/>
    <mergeCell ref="C37:F37"/>
    <mergeCell ref="C10:C11"/>
    <mergeCell ref="D10:D11"/>
    <mergeCell ref="C35:D35"/>
    <mergeCell ref="C36:D36"/>
    <mergeCell ref="C8:F8"/>
    <mergeCell ref="E35:F35"/>
    <mergeCell ref="C63:F65"/>
    <mergeCell ref="C66:F67"/>
    <mergeCell ref="C69:F69"/>
    <mergeCell ref="C71:C72"/>
    <mergeCell ref="D71:D72"/>
    <mergeCell ref="C102:F102"/>
    <mergeCell ref="C103:F103"/>
    <mergeCell ref="C93:D93"/>
    <mergeCell ref="C96:D96"/>
    <mergeCell ref="E96:F96"/>
    <mergeCell ref="C97:D97"/>
    <mergeCell ref="C98:F98"/>
  </mergeCells>
  <pageMargins left="0.511811024" right="0.511811024" top="0.78740157499999996" bottom="0.78740157499999996" header="0.31496062000000002" footer="0.31496062000000002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5"/>
  <sheetViews>
    <sheetView showGridLines="0" tabSelected="1" view="pageBreakPreview" zoomScale="85" zoomScaleNormal="85" zoomScaleSheetLayoutView="85" workbookViewId="0">
      <selection activeCell="O40" sqref="O40"/>
    </sheetView>
  </sheetViews>
  <sheetFormatPr defaultRowHeight="15" x14ac:dyDescent="0.25"/>
  <cols>
    <col min="1" max="1" width="4.42578125" customWidth="1"/>
    <col min="3" max="3" width="14.28515625" customWidth="1"/>
    <col min="5" max="5" width="78.5703125" customWidth="1"/>
    <col min="6" max="6" width="16.28515625" customWidth="1"/>
    <col min="7" max="7" width="10.28515625" customWidth="1"/>
    <col min="8" max="8" width="16.140625" customWidth="1"/>
    <col min="9" max="9" width="17.42578125" customWidth="1"/>
    <col min="10" max="10" width="17" customWidth="1"/>
    <col min="11" max="11" width="15.7109375" customWidth="1"/>
    <col min="12" max="12" width="25.7109375" customWidth="1"/>
    <col min="13" max="13" width="2.28515625" customWidth="1"/>
    <col min="14" max="14" width="13.28515625" customWidth="1"/>
    <col min="15" max="15" width="13" customWidth="1"/>
    <col min="16" max="16" width="13.42578125" bestFit="1" customWidth="1"/>
    <col min="17" max="17" width="15" bestFit="1" customWidth="1"/>
  </cols>
  <sheetData>
    <row r="1" spans="2:20" ht="90" customHeight="1" x14ac:dyDescent="0.3">
      <c r="B1" s="161" t="s">
        <v>74</v>
      </c>
      <c r="C1" s="162"/>
      <c r="D1" s="162"/>
      <c r="E1" s="162"/>
      <c r="F1" s="162"/>
      <c r="G1" s="162"/>
      <c r="H1" s="162"/>
      <c r="I1" s="162"/>
      <c r="J1" s="162"/>
      <c r="K1" s="162"/>
      <c r="L1" s="163"/>
    </row>
    <row r="2" spans="2:20" x14ac:dyDescent="0.25">
      <c r="B2" s="156" t="s">
        <v>0</v>
      </c>
      <c r="C2" s="157"/>
      <c r="D2" s="157"/>
      <c r="E2" s="29" t="s">
        <v>1</v>
      </c>
      <c r="F2" s="159" t="s">
        <v>81</v>
      </c>
      <c r="G2" s="159"/>
      <c r="H2" s="159"/>
      <c r="I2" s="159"/>
      <c r="J2" s="159"/>
      <c r="K2" s="159"/>
      <c r="L2" s="164" t="s">
        <v>2</v>
      </c>
    </row>
    <row r="3" spans="2:20" x14ac:dyDescent="0.25">
      <c r="B3" s="165" t="s">
        <v>3</v>
      </c>
      <c r="C3" s="166"/>
      <c r="D3" s="166"/>
      <c r="E3" s="30" t="s">
        <v>80</v>
      </c>
      <c r="F3" s="159"/>
      <c r="G3" s="159"/>
      <c r="H3" s="159"/>
      <c r="I3" s="159"/>
      <c r="J3" s="159"/>
      <c r="K3" s="159"/>
      <c r="L3" s="164"/>
    </row>
    <row r="4" spans="2:20" ht="27.75" customHeight="1" x14ac:dyDescent="0.25">
      <c r="B4" s="156" t="s">
        <v>4</v>
      </c>
      <c r="C4" s="157"/>
      <c r="D4" s="157"/>
      <c r="E4" s="158"/>
      <c r="F4" s="157" t="s">
        <v>5</v>
      </c>
      <c r="G4" s="157"/>
      <c r="H4" s="157"/>
      <c r="I4" s="157"/>
      <c r="J4" s="159" t="s">
        <v>94</v>
      </c>
      <c r="K4" s="159"/>
      <c r="L4" s="31" t="s">
        <v>55</v>
      </c>
    </row>
    <row r="5" spans="2:20" ht="19.5" customHeight="1" x14ac:dyDescent="0.25">
      <c r="B5" s="156"/>
      <c r="C5" s="157"/>
      <c r="D5" s="157"/>
      <c r="E5" s="158"/>
      <c r="F5" s="157" t="s">
        <v>6</v>
      </c>
      <c r="G5" s="157" t="s">
        <v>7</v>
      </c>
      <c r="H5" s="159" t="s">
        <v>8</v>
      </c>
      <c r="I5" s="159"/>
      <c r="J5" s="159" t="s">
        <v>9</v>
      </c>
      <c r="K5" s="159"/>
      <c r="L5" s="32">
        <v>0.2127</v>
      </c>
    </row>
    <row r="6" spans="2:20" ht="33" customHeight="1" thickBot="1" x14ac:dyDescent="0.3">
      <c r="B6" s="54" t="s">
        <v>10</v>
      </c>
      <c r="C6" s="55" t="s">
        <v>11</v>
      </c>
      <c r="D6" s="55" t="s">
        <v>12</v>
      </c>
      <c r="E6" s="55" t="s">
        <v>13</v>
      </c>
      <c r="F6" s="160"/>
      <c r="G6" s="160"/>
      <c r="H6" s="55" t="s">
        <v>92</v>
      </c>
      <c r="I6" s="56" t="s">
        <v>15</v>
      </c>
      <c r="J6" s="56" t="s">
        <v>92</v>
      </c>
      <c r="K6" s="56" t="s">
        <v>15</v>
      </c>
      <c r="L6" s="57" t="s">
        <v>9</v>
      </c>
    </row>
    <row r="7" spans="2:20" ht="15.75" thickBot="1" x14ac:dyDescent="0.3">
      <c r="B7" s="155" t="s">
        <v>16</v>
      </c>
      <c r="C7" s="155"/>
      <c r="D7" s="155"/>
      <c r="E7" s="155"/>
      <c r="F7" s="155"/>
      <c r="G7" s="155"/>
      <c r="H7" s="155"/>
      <c r="I7" s="155"/>
      <c r="J7" s="155"/>
      <c r="K7" s="155"/>
      <c r="L7" s="58">
        <f>ROUND(L8+L11,2)</f>
        <v>89941.59</v>
      </c>
    </row>
    <row r="8" spans="2:20" x14ac:dyDescent="0.25">
      <c r="B8" s="153">
        <v>1</v>
      </c>
      <c r="C8" s="154"/>
      <c r="D8" s="154"/>
      <c r="E8" s="154" t="s">
        <v>17</v>
      </c>
      <c r="F8" s="154"/>
      <c r="G8" s="154"/>
      <c r="H8" s="154"/>
      <c r="I8" s="154"/>
      <c r="J8" s="28"/>
      <c r="K8" s="28"/>
      <c r="L8" s="1">
        <f>ROUND(L9,2)</f>
        <v>1317.49</v>
      </c>
      <c r="M8" s="37"/>
    </row>
    <row r="9" spans="2:20" x14ac:dyDescent="0.25">
      <c r="B9" s="151" t="s">
        <v>18</v>
      </c>
      <c r="C9" s="152"/>
      <c r="D9" s="152"/>
      <c r="E9" s="152" t="s">
        <v>82</v>
      </c>
      <c r="F9" s="152"/>
      <c r="G9" s="152"/>
      <c r="H9" s="152"/>
      <c r="I9" s="152"/>
      <c r="J9" s="2"/>
      <c r="K9" s="2"/>
      <c r="L9" s="3">
        <f>ROUND(L10,2)</f>
        <v>1317.49</v>
      </c>
      <c r="M9" s="34"/>
      <c r="N9" s="62" t="s">
        <v>83</v>
      </c>
      <c r="O9" s="62" t="s">
        <v>84</v>
      </c>
    </row>
    <row r="10" spans="2:20" ht="33" customHeight="1" x14ac:dyDescent="0.25">
      <c r="B10" s="4" t="s">
        <v>19</v>
      </c>
      <c r="C10" s="4" t="s">
        <v>23</v>
      </c>
      <c r="D10" s="4">
        <v>97634</v>
      </c>
      <c r="E10" s="64" t="s">
        <v>93</v>
      </c>
      <c r="F10" s="121">
        <v>147.69999999999999</v>
      </c>
      <c r="G10" s="4" t="s">
        <v>25</v>
      </c>
      <c r="H10" s="65">
        <f>ROUND(N10*(1+L$5),2)</f>
        <v>2.0699999999999998</v>
      </c>
      <c r="I10" s="65">
        <f>ROUND(O10*(1+L$5),2)</f>
        <v>6.85</v>
      </c>
      <c r="J10" s="65">
        <f>ROUND(H10*F10,2)</f>
        <v>305.74</v>
      </c>
      <c r="K10" s="65">
        <f>ROUND(F10*I10,2)</f>
        <v>1011.75</v>
      </c>
      <c r="L10" s="65">
        <f>ROUND(J10+K10,2)</f>
        <v>1317.49</v>
      </c>
      <c r="M10" s="34"/>
      <c r="N10" s="119">
        <v>1.71</v>
      </c>
      <c r="O10" s="119">
        <v>5.65</v>
      </c>
      <c r="T10" s="35"/>
    </row>
    <row r="11" spans="2:20" x14ac:dyDescent="0.25">
      <c r="B11" s="153">
        <v>2</v>
      </c>
      <c r="C11" s="154"/>
      <c r="D11" s="154"/>
      <c r="E11" s="154" t="s">
        <v>85</v>
      </c>
      <c r="F11" s="154"/>
      <c r="G11" s="154"/>
      <c r="H11" s="154"/>
      <c r="I11" s="154"/>
      <c r="J11" s="101"/>
      <c r="K11" s="101"/>
      <c r="L11" s="1">
        <f>ROUND(L12,2)</f>
        <v>88624.1</v>
      </c>
      <c r="M11" s="34"/>
      <c r="N11" s="120"/>
      <c r="O11" s="120"/>
      <c r="T11" s="35"/>
    </row>
    <row r="12" spans="2:20" x14ac:dyDescent="0.25">
      <c r="B12" s="151" t="s">
        <v>26</v>
      </c>
      <c r="C12" s="152"/>
      <c r="D12" s="152"/>
      <c r="E12" s="152" t="s">
        <v>106</v>
      </c>
      <c r="F12" s="152"/>
      <c r="G12" s="152"/>
      <c r="H12" s="152"/>
      <c r="I12" s="152"/>
      <c r="J12" s="2"/>
      <c r="K12" s="2"/>
      <c r="L12" s="3">
        <f>ROUND(L13+L14+L15,2)</f>
        <v>88624.1</v>
      </c>
      <c r="M12" s="34"/>
      <c r="N12" s="120"/>
      <c r="O12" s="120"/>
      <c r="T12" s="35"/>
    </row>
    <row r="13" spans="2:20" ht="51" customHeight="1" x14ac:dyDescent="0.25">
      <c r="B13" s="4" t="s">
        <v>27</v>
      </c>
      <c r="C13" s="4" t="s">
        <v>97</v>
      </c>
      <c r="D13" s="4">
        <v>1</v>
      </c>
      <c r="E13" s="106" t="s">
        <v>98</v>
      </c>
      <c r="F13" s="4">
        <v>728.71</v>
      </c>
      <c r="G13" s="4" t="s">
        <v>25</v>
      </c>
      <c r="H13" s="107">
        <f>ROUND(N13*(1+L$5),2)</f>
        <v>73.47</v>
      </c>
      <c r="I13" s="107">
        <f>ROUND(O13*(1+L$5),2)</f>
        <v>9.11</v>
      </c>
      <c r="J13" s="107">
        <f>ROUND(H13*F13,2)</f>
        <v>53538.32</v>
      </c>
      <c r="K13" s="107">
        <f>ROUND(F13*I13,2)</f>
        <v>6638.55</v>
      </c>
      <c r="L13" s="107">
        <f>ROUND(J13+K13,2)</f>
        <v>60176.87</v>
      </c>
      <c r="M13" s="34"/>
      <c r="N13" s="119">
        <v>60.58</v>
      </c>
      <c r="O13" s="119">
        <v>7.51</v>
      </c>
      <c r="T13" s="35"/>
    </row>
    <row r="14" spans="2:20" x14ac:dyDescent="0.25">
      <c r="B14" s="4" t="s">
        <v>88</v>
      </c>
      <c r="C14" s="4" t="s">
        <v>23</v>
      </c>
      <c r="D14" s="4">
        <v>97097</v>
      </c>
      <c r="E14" s="106" t="s">
        <v>89</v>
      </c>
      <c r="F14" s="4">
        <v>728.71</v>
      </c>
      <c r="G14" s="4" t="s">
        <v>25</v>
      </c>
      <c r="H14" s="107">
        <f>ROUND(N14*(1+L$5),2)</f>
        <v>36.380000000000003</v>
      </c>
      <c r="I14" s="107">
        <f>ROUND(O14*(1+L$5),2)</f>
        <v>1.93</v>
      </c>
      <c r="J14" s="107">
        <f>ROUND(H14*F14,2)</f>
        <v>26510.47</v>
      </c>
      <c r="K14" s="107">
        <f>ROUND(F14*I14,2)</f>
        <v>1406.41</v>
      </c>
      <c r="L14" s="107">
        <f>ROUND(J14+K14,2)</f>
        <v>27916.880000000001</v>
      </c>
      <c r="N14" s="119">
        <v>30</v>
      </c>
      <c r="O14" s="119">
        <v>1.59</v>
      </c>
    </row>
    <row r="15" spans="2:20" ht="45" x14ac:dyDescent="0.25">
      <c r="B15" s="4" t="s">
        <v>90</v>
      </c>
      <c r="C15" s="4" t="s">
        <v>97</v>
      </c>
      <c r="D15" s="4">
        <v>2</v>
      </c>
      <c r="E15" s="106" t="s">
        <v>103</v>
      </c>
      <c r="F15" s="4">
        <v>304.8</v>
      </c>
      <c r="G15" s="4" t="s">
        <v>24</v>
      </c>
      <c r="H15" s="107">
        <f>ROUND(N15*(1+L$5),2)</f>
        <v>1.3</v>
      </c>
      <c r="I15" s="107">
        <f>ROUND(O15*(1+L$5),2)</f>
        <v>0.44</v>
      </c>
      <c r="J15" s="107">
        <f>ROUND(H15*F15,2)</f>
        <v>396.24</v>
      </c>
      <c r="K15" s="107">
        <f>ROUND(F15*I15,2)</f>
        <v>134.11000000000001</v>
      </c>
      <c r="L15" s="107">
        <f>ROUND(J15+K15,2)</f>
        <v>530.35</v>
      </c>
      <c r="N15" s="119">
        <v>1.07</v>
      </c>
      <c r="O15" s="119">
        <v>0.36</v>
      </c>
    </row>
    <row r="16" spans="2:20" x14ac:dyDescent="0.25">
      <c r="B16" s="38"/>
      <c r="C16" s="39"/>
      <c r="D16" s="39"/>
      <c r="E16" s="39"/>
      <c r="F16" s="39"/>
      <c r="G16" s="39"/>
      <c r="H16" s="39"/>
      <c r="I16" s="39"/>
      <c r="J16" s="66">
        <f>(L16*100%)/L18</f>
        <v>0.8978134587124823</v>
      </c>
      <c r="K16" s="44" t="s">
        <v>14</v>
      </c>
      <c r="L16" s="45">
        <f>SUM(J8:J15)</f>
        <v>80750.77</v>
      </c>
    </row>
    <row r="17" spans="2:16" x14ac:dyDescent="0.25">
      <c r="B17" s="40"/>
      <c r="C17" s="41"/>
      <c r="D17" s="41"/>
      <c r="E17" s="41"/>
      <c r="F17" s="41"/>
      <c r="G17" s="41"/>
      <c r="H17" s="41"/>
      <c r="I17" s="41"/>
      <c r="J17" s="66">
        <f>(L17*100%)/L18</f>
        <v>0.10218654128751785</v>
      </c>
      <c r="K17" s="44" t="s">
        <v>15</v>
      </c>
      <c r="L17" s="45">
        <f>SUM(K8:K15)</f>
        <v>9190.8200000000015</v>
      </c>
      <c r="M17" s="35"/>
      <c r="P17" s="12"/>
    </row>
    <row r="18" spans="2:16" x14ac:dyDescent="0.25">
      <c r="B18" s="42"/>
      <c r="C18" s="43"/>
      <c r="D18" s="43"/>
      <c r="E18" s="43"/>
      <c r="F18" s="43"/>
      <c r="G18" s="43"/>
      <c r="H18" s="43"/>
      <c r="I18" s="43"/>
      <c r="J18" s="67">
        <f>J16+J17</f>
        <v>1.0000000000000002</v>
      </c>
      <c r="K18" s="44" t="s">
        <v>75</v>
      </c>
      <c r="L18" s="46">
        <f>ROUND(L16+L17,2)</f>
        <v>89941.59</v>
      </c>
      <c r="M18" s="22"/>
    </row>
    <row r="19" spans="2:16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4"/>
      <c r="P19" s="13"/>
    </row>
    <row r="20" spans="2:16" x14ac:dyDescent="0.25">
      <c r="B20" s="23"/>
      <c r="C20" s="23"/>
      <c r="D20" s="23"/>
      <c r="E20" s="25"/>
      <c r="F20" s="149"/>
      <c r="G20" s="149"/>
      <c r="H20" s="149"/>
      <c r="I20" s="149"/>
      <c r="J20" s="149"/>
      <c r="K20" s="23"/>
      <c r="L20" s="36"/>
      <c r="O20" s="12"/>
    </row>
    <row r="21" spans="2:16" x14ac:dyDescent="0.25">
      <c r="B21" s="23"/>
      <c r="C21" s="23"/>
      <c r="D21" s="23"/>
      <c r="E21" s="47"/>
      <c r="F21" s="149"/>
      <c r="G21" s="149"/>
      <c r="H21" s="149"/>
      <c r="I21" s="149"/>
      <c r="J21" s="149"/>
      <c r="K21" s="23"/>
      <c r="L21" s="24"/>
      <c r="P21" s="12"/>
    </row>
    <row r="22" spans="2:16" x14ac:dyDescent="0.25">
      <c r="B22" s="23"/>
      <c r="C22" s="23"/>
      <c r="D22" s="23"/>
      <c r="E22" s="48"/>
      <c r="F22" s="150"/>
      <c r="G22" s="150"/>
      <c r="H22" s="150"/>
      <c r="I22" s="150"/>
      <c r="J22" s="150"/>
      <c r="K22" s="23"/>
      <c r="L22" s="24"/>
      <c r="O22" s="13"/>
    </row>
    <row r="23" spans="2:16" x14ac:dyDescent="0.25">
      <c r="B23" s="49"/>
      <c r="C23" s="49"/>
      <c r="D23" s="49"/>
      <c r="E23" s="59" t="s">
        <v>72</v>
      </c>
      <c r="F23" s="149" t="s">
        <v>73</v>
      </c>
      <c r="G23" s="149"/>
      <c r="H23" s="149"/>
      <c r="I23" s="149"/>
      <c r="J23" s="149"/>
      <c r="K23" s="134" t="s">
        <v>99</v>
      </c>
      <c r="L23" s="134"/>
    </row>
    <row r="24" spans="2:16" x14ac:dyDescent="0.25">
      <c r="B24" s="50"/>
      <c r="C24" s="50"/>
      <c r="D24" s="50"/>
      <c r="E24" s="60" t="s">
        <v>100</v>
      </c>
      <c r="F24" s="150" t="s">
        <v>76</v>
      </c>
      <c r="G24" s="150"/>
      <c r="H24" s="150"/>
      <c r="I24" s="150"/>
      <c r="J24" s="150"/>
      <c r="K24" s="24"/>
      <c r="L24" s="24"/>
    </row>
    <row r="25" spans="2:16" x14ac:dyDescent="0.25">
      <c r="E25" s="51"/>
    </row>
    <row r="26" spans="2:16" ht="87" customHeight="1" x14ac:dyDescent="0.3">
      <c r="B26" s="161" t="s">
        <v>74</v>
      </c>
      <c r="C26" s="162"/>
      <c r="D26" s="162"/>
      <c r="E26" s="162"/>
      <c r="F26" s="162"/>
      <c r="G26" s="162"/>
      <c r="H26" s="162"/>
      <c r="I26" s="162"/>
      <c r="J26" s="162"/>
      <c r="K26" s="162"/>
      <c r="L26" s="163"/>
    </row>
    <row r="27" spans="2:16" x14ac:dyDescent="0.25">
      <c r="B27" s="156" t="s">
        <v>0</v>
      </c>
      <c r="C27" s="157"/>
      <c r="D27" s="157"/>
      <c r="E27" s="114" t="s">
        <v>1</v>
      </c>
      <c r="F27" s="159" t="s">
        <v>81</v>
      </c>
      <c r="G27" s="159"/>
      <c r="H27" s="159"/>
      <c r="I27" s="159"/>
      <c r="J27" s="159"/>
      <c r="K27" s="159"/>
      <c r="L27" s="164" t="s">
        <v>2</v>
      </c>
    </row>
    <row r="28" spans="2:16" x14ac:dyDescent="0.25">
      <c r="B28" s="165" t="s">
        <v>3</v>
      </c>
      <c r="C28" s="166"/>
      <c r="D28" s="166"/>
      <c r="E28" s="115" t="s">
        <v>80</v>
      </c>
      <c r="F28" s="159"/>
      <c r="G28" s="159"/>
      <c r="H28" s="159"/>
      <c r="I28" s="159"/>
      <c r="J28" s="159"/>
      <c r="K28" s="159"/>
      <c r="L28" s="164"/>
    </row>
    <row r="29" spans="2:16" x14ac:dyDescent="0.25">
      <c r="B29" s="156" t="s">
        <v>4</v>
      </c>
      <c r="C29" s="157"/>
      <c r="D29" s="157"/>
      <c r="E29" s="158"/>
      <c r="F29" s="157" t="s">
        <v>5</v>
      </c>
      <c r="G29" s="157"/>
      <c r="H29" s="157"/>
      <c r="I29" s="157"/>
      <c r="J29" s="159" t="s">
        <v>94</v>
      </c>
      <c r="K29" s="159"/>
      <c r="L29" s="31" t="s">
        <v>55</v>
      </c>
    </row>
    <row r="30" spans="2:16" x14ac:dyDescent="0.25">
      <c r="B30" s="156"/>
      <c r="C30" s="157"/>
      <c r="D30" s="157"/>
      <c r="E30" s="158"/>
      <c r="F30" s="157" t="s">
        <v>6</v>
      </c>
      <c r="G30" s="157" t="s">
        <v>7</v>
      </c>
      <c r="H30" s="159" t="s">
        <v>8</v>
      </c>
      <c r="I30" s="159"/>
      <c r="J30" s="159" t="s">
        <v>9</v>
      </c>
      <c r="K30" s="159"/>
      <c r="L30" s="32">
        <v>0.2127</v>
      </c>
    </row>
    <row r="31" spans="2:16" ht="30.75" thickBot="1" x14ac:dyDescent="0.3">
      <c r="B31" s="54" t="s">
        <v>10</v>
      </c>
      <c r="C31" s="116" t="s">
        <v>11</v>
      </c>
      <c r="D31" s="116" t="s">
        <v>12</v>
      </c>
      <c r="E31" s="116" t="s">
        <v>13</v>
      </c>
      <c r="F31" s="160"/>
      <c r="G31" s="160"/>
      <c r="H31" s="116" t="s">
        <v>92</v>
      </c>
      <c r="I31" s="56" t="s">
        <v>15</v>
      </c>
      <c r="J31" s="56" t="s">
        <v>92</v>
      </c>
      <c r="K31" s="56" t="s">
        <v>15</v>
      </c>
      <c r="L31" s="57" t="s">
        <v>9</v>
      </c>
    </row>
    <row r="32" spans="2:16" ht="15.75" thickBot="1" x14ac:dyDescent="0.3">
      <c r="B32" s="155" t="s">
        <v>16</v>
      </c>
      <c r="C32" s="155"/>
      <c r="D32" s="155"/>
      <c r="E32" s="155"/>
      <c r="F32" s="155"/>
      <c r="G32" s="155"/>
      <c r="H32" s="155"/>
      <c r="I32" s="155"/>
      <c r="J32" s="155"/>
      <c r="K32" s="155"/>
      <c r="L32" s="58">
        <f>ROUND(L33,2)</f>
        <v>112850.76</v>
      </c>
    </row>
    <row r="33" spans="2:15" x14ac:dyDescent="0.25">
      <c r="B33" s="153">
        <v>1</v>
      </c>
      <c r="C33" s="154"/>
      <c r="D33" s="154"/>
      <c r="E33" s="154" t="s">
        <v>107</v>
      </c>
      <c r="F33" s="154"/>
      <c r="G33" s="154"/>
      <c r="H33" s="154"/>
      <c r="I33" s="154"/>
      <c r="J33" s="117"/>
      <c r="K33" s="117"/>
      <c r="L33" s="1">
        <f>ROUND(L34,2)</f>
        <v>112850.76</v>
      </c>
    </row>
    <row r="34" spans="2:15" x14ac:dyDescent="0.25">
      <c r="B34" s="151" t="s">
        <v>18</v>
      </c>
      <c r="C34" s="152"/>
      <c r="D34" s="152"/>
      <c r="E34" s="152" t="s">
        <v>104</v>
      </c>
      <c r="F34" s="152"/>
      <c r="G34" s="152"/>
      <c r="H34" s="152"/>
      <c r="I34" s="152"/>
      <c r="J34" s="2"/>
      <c r="K34" s="2"/>
      <c r="L34" s="3">
        <f>ROUND(L35,2)</f>
        <v>112850.76</v>
      </c>
    </row>
    <row r="35" spans="2:15" ht="212.25" customHeight="1" x14ac:dyDescent="0.25">
      <c r="B35" s="4" t="s">
        <v>19</v>
      </c>
      <c r="C35" s="4" t="s">
        <v>20</v>
      </c>
      <c r="D35" s="4">
        <v>1</v>
      </c>
      <c r="E35" s="118" t="s">
        <v>108</v>
      </c>
      <c r="F35" s="121">
        <v>620.4</v>
      </c>
      <c r="G35" s="4" t="s">
        <v>25</v>
      </c>
      <c r="H35" s="107">
        <f>ROUND(N35*(1+L$30),2)</f>
        <v>170.99</v>
      </c>
      <c r="I35" s="107">
        <f>ROUND(O35*(1+L$30),2)</f>
        <v>10.91</v>
      </c>
      <c r="J35" s="107">
        <f>ROUND(H35*F35,2)</f>
        <v>106082.2</v>
      </c>
      <c r="K35" s="107">
        <f>ROUND(F35*I35,2)</f>
        <v>6768.56</v>
      </c>
      <c r="L35" s="107">
        <f>ROUND(J35+K35,2)</f>
        <v>112850.76</v>
      </c>
      <c r="N35" s="119">
        <v>141</v>
      </c>
      <c r="O35" s="119">
        <v>9</v>
      </c>
    </row>
    <row r="36" spans="2:15" x14ac:dyDescent="0.25">
      <c r="B36" s="38"/>
      <c r="C36" s="39"/>
      <c r="D36" s="39"/>
      <c r="E36" s="39"/>
      <c r="F36" s="39"/>
      <c r="G36" s="39"/>
      <c r="H36" s="39"/>
      <c r="I36" s="39"/>
      <c r="J36" s="66">
        <f>(L36*100%)/L38</f>
        <v>0.94002202554949565</v>
      </c>
      <c r="K36" s="44" t="s">
        <v>14</v>
      </c>
      <c r="L36" s="45">
        <f>SUM(J33:J35)</f>
        <v>106082.2</v>
      </c>
    </row>
    <row r="37" spans="2:15" x14ac:dyDescent="0.25">
      <c r="B37" s="40"/>
      <c r="C37" s="41"/>
      <c r="D37" s="41"/>
      <c r="E37" s="41"/>
      <c r="F37" s="41"/>
      <c r="G37" s="41"/>
      <c r="H37" s="41"/>
      <c r="I37" s="41"/>
      <c r="J37" s="66">
        <f>(L37*100%)/L38</f>
        <v>5.9977974450504373E-2</v>
      </c>
      <c r="K37" s="44" t="s">
        <v>15</v>
      </c>
      <c r="L37" s="45">
        <f>SUM(K33:K35)</f>
        <v>6768.56</v>
      </c>
    </row>
    <row r="38" spans="2:15" x14ac:dyDescent="0.25">
      <c r="B38" s="42"/>
      <c r="C38" s="43"/>
      <c r="D38" s="43"/>
      <c r="E38" s="43"/>
      <c r="F38" s="43"/>
      <c r="G38" s="43"/>
      <c r="H38" s="43"/>
      <c r="I38" s="43"/>
      <c r="J38" s="67">
        <f>J36+J37</f>
        <v>1</v>
      </c>
      <c r="K38" s="44" t="s">
        <v>75</v>
      </c>
      <c r="L38" s="46">
        <f>ROUND(L36+L37,2)</f>
        <v>112850.76</v>
      </c>
    </row>
    <row r="39" spans="2:15" x14ac:dyDescent="0.25"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24"/>
    </row>
    <row r="40" spans="2:15" x14ac:dyDescent="0.25">
      <c r="B40" s="108"/>
      <c r="C40" s="108"/>
      <c r="D40" s="108"/>
      <c r="E40" s="113"/>
      <c r="F40" s="149"/>
      <c r="G40" s="149"/>
      <c r="H40" s="149"/>
      <c r="I40" s="149"/>
      <c r="J40" s="149"/>
      <c r="K40" s="108"/>
      <c r="L40" s="36"/>
    </row>
    <row r="41" spans="2:15" x14ac:dyDescent="0.25">
      <c r="B41" s="108"/>
      <c r="C41" s="108"/>
      <c r="D41" s="108"/>
      <c r="E41" s="113"/>
      <c r="F41" s="149"/>
      <c r="G41" s="149"/>
      <c r="H41" s="149"/>
      <c r="I41" s="149"/>
      <c r="J41" s="149"/>
      <c r="K41" s="108"/>
      <c r="L41" s="24"/>
    </row>
    <row r="42" spans="2:15" x14ac:dyDescent="0.25">
      <c r="B42" s="108"/>
      <c r="C42" s="108"/>
      <c r="D42" s="108"/>
      <c r="E42" s="112"/>
      <c r="F42" s="150"/>
      <c r="G42" s="150"/>
      <c r="H42" s="150"/>
      <c r="I42" s="150"/>
      <c r="J42" s="150"/>
      <c r="K42" s="108"/>
      <c r="L42" s="24"/>
    </row>
    <row r="43" spans="2:15" x14ac:dyDescent="0.25">
      <c r="B43" s="49"/>
      <c r="C43" s="49"/>
      <c r="D43" s="49"/>
      <c r="E43" s="113" t="s">
        <v>72</v>
      </c>
      <c r="F43" s="149" t="s">
        <v>73</v>
      </c>
      <c r="G43" s="149"/>
      <c r="H43" s="149"/>
      <c r="I43" s="149"/>
      <c r="J43" s="149"/>
      <c r="K43" s="134" t="s">
        <v>99</v>
      </c>
      <c r="L43" s="134"/>
    </row>
    <row r="44" spans="2:15" x14ac:dyDescent="0.25">
      <c r="B44" s="50"/>
      <c r="C44" s="50"/>
      <c r="D44" s="50"/>
      <c r="E44" s="112" t="s">
        <v>100</v>
      </c>
      <c r="F44" s="150" t="s">
        <v>76</v>
      </c>
      <c r="G44" s="150"/>
      <c r="H44" s="150"/>
      <c r="I44" s="150"/>
      <c r="J44" s="150"/>
      <c r="K44" s="24"/>
      <c r="L44" s="24"/>
    </row>
    <row r="45" spans="2:15" x14ac:dyDescent="0.25">
      <c r="E45" s="51"/>
    </row>
  </sheetData>
  <mergeCells count="52">
    <mergeCell ref="B12:D12"/>
    <mergeCell ref="E12:I12"/>
    <mergeCell ref="K23:L23"/>
    <mergeCell ref="F21:J21"/>
    <mergeCell ref="F22:J22"/>
    <mergeCell ref="F23:J23"/>
    <mergeCell ref="F5:F6"/>
    <mergeCell ref="B7:K7"/>
    <mergeCell ref="B9:D9"/>
    <mergeCell ref="E9:I9"/>
    <mergeCell ref="B11:D11"/>
    <mergeCell ref="E11:I11"/>
    <mergeCell ref="F24:J24"/>
    <mergeCell ref="F20:J20"/>
    <mergeCell ref="B1:L1"/>
    <mergeCell ref="B2:D2"/>
    <mergeCell ref="F2:K3"/>
    <mergeCell ref="L2:L3"/>
    <mergeCell ref="B3:D3"/>
    <mergeCell ref="G5:G6"/>
    <mergeCell ref="H5:I5"/>
    <mergeCell ref="J5:K5"/>
    <mergeCell ref="B8:D8"/>
    <mergeCell ref="E8:I8"/>
    <mergeCell ref="B4:D5"/>
    <mergeCell ref="E4:E5"/>
    <mergeCell ref="F4:I4"/>
    <mergeCell ref="J4:K4"/>
    <mergeCell ref="B26:L26"/>
    <mergeCell ref="B27:D27"/>
    <mergeCell ref="F27:K28"/>
    <mergeCell ref="L27:L28"/>
    <mergeCell ref="B28:D28"/>
    <mergeCell ref="B33:D33"/>
    <mergeCell ref="E33:I33"/>
    <mergeCell ref="B32:K32"/>
    <mergeCell ref="B29:D30"/>
    <mergeCell ref="E29:E30"/>
    <mergeCell ref="F29:I29"/>
    <mergeCell ref="J29:K29"/>
    <mergeCell ref="F30:F31"/>
    <mergeCell ref="G30:G31"/>
    <mergeCell ref="H30:I30"/>
    <mergeCell ref="J30:K30"/>
    <mergeCell ref="F43:J43"/>
    <mergeCell ref="K43:L43"/>
    <mergeCell ref="F44:J44"/>
    <mergeCell ref="B34:D34"/>
    <mergeCell ref="E34:I34"/>
    <mergeCell ref="F40:J40"/>
    <mergeCell ref="F41:J41"/>
    <mergeCell ref="F42:J42"/>
  </mergeCells>
  <pageMargins left="0.23622047244094491" right="0.23622047244094491" top="0.74803149606299213" bottom="0.74803149606299213" header="0.31496062992125984" footer="0.31496062992125984"/>
  <pageSetup paperSize="9" scale="60" fitToWidth="0" fitToHeight="0" orientation="landscape" r:id="rId1"/>
  <rowBreaks count="1" manualBreakCount="1">
    <brk id="25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17"/>
  <sheetViews>
    <sheetView view="pageBreakPreview" zoomScale="90" zoomScaleNormal="100" zoomScaleSheetLayoutView="90" workbookViewId="0">
      <selection activeCell="J17" sqref="J17"/>
    </sheetView>
  </sheetViews>
  <sheetFormatPr defaultRowHeight="15" x14ac:dyDescent="0.25"/>
  <cols>
    <col min="1" max="1" width="8.140625" customWidth="1"/>
    <col min="2" max="2" width="4.140625" customWidth="1"/>
    <col min="3" max="3" width="11.5703125" customWidth="1"/>
    <col min="4" max="4" width="9.5703125" customWidth="1"/>
    <col min="9" max="9" width="22.140625" customWidth="1"/>
    <col min="12" max="12" width="13.28515625" customWidth="1"/>
    <col min="13" max="13" width="17.28515625" customWidth="1"/>
    <col min="14" max="14" width="4.140625" customWidth="1"/>
    <col min="17" max="17" width="11.140625" bestFit="1" customWidth="1"/>
    <col min="19" max="19" width="11.140625" bestFit="1" customWidth="1"/>
    <col min="21" max="21" width="10.28515625" bestFit="1" customWidth="1"/>
  </cols>
  <sheetData>
    <row r="1" spans="3:14" ht="19.5" thickBot="1" x14ac:dyDescent="0.35">
      <c r="C1" s="171" t="s">
        <v>79</v>
      </c>
      <c r="D1" s="172"/>
      <c r="E1" s="172"/>
      <c r="F1" s="172"/>
      <c r="G1" s="172"/>
      <c r="H1" s="172"/>
      <c r="I1" s="172"/>
      <c r="J1" s="172"/>
      <c r="K1" s="172"/>
      <c r="L1" s="172"/>
      <c r="M1" s="173"/>
    </row>
    <row r="2" spans="3:14" thickBot="1" x14ac:dyDescent="0.35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3:14" ht="34.5" customHeight="1" thickBot="1" x14ac:dyDescent="0.3">
      <c r="C3" s="174" t="s">
        <v>62</v>
      </c>
      <c r="D3" s="175"/>
      <c r="E3" s="176" t="s">
        <v>98</v>
      </c>
      <c r="F3" s="176"/>
      <c r="G3" s="176"/>
      <c r="H3" s="176"/>
      <c r="I3" s="176"/>
      <c r="J3" s="176"/>
      <c r="K3" s="176"/>
      <c r="L3" s="176"/>
      <c r="M3" s="177"/>
      <c r="N3" s="17"/>
    </row>
    <row r="4" spans="3:14" x14ac:dyDescent="0.25">
      <c r="C4" s="63" t="s">
        <v>63</v>
      </c>
      <c r="D4" s="63" t="s">
        <v>64</v>
      </c>
      <c r="E4" s="178" t="s">
        <v>13</v>
      </c>
      <c r="F4" s="178"/>
      <c r="G4" s="178"/>
      <c r="H4" s="178"/>
      <c r="I4" s="178"/>
      <c r="J4" s="63" t="s">
        <v>65</v>
      </c>
      <c r="K4" s="63" t="s">
        <v>7</v>
      </c>
      <c r="L4" s="63" t="s">
        <v>66</v>
      </c>
      <c r="M4" s="63" t="s">
        <v>67</v>
      </c>
      <c r="N4" s="17"/>
    </row>
    <row r="5" spans="3:14" ht="43.5" customHeight="1" x14ac:dyDescent="0.25">
      <c r="C5" s="4" t="s">
        <v>68</v>
      </c>
      <c r="D5" s="4">
        <v>21141</v>
      </c>
      <c r="E5" s="179" t="s">
        <v>91</v>
      </c>
      <c r="F5" s="179"/>
      <c r="G5" s="179"/>
      <c r="H5" s="179"/>
      <c r="I5" s="179"/>
      <c r="J5" s="4">
        <v>1.097</v>
      </c>
      <c r="K5" s="4" t="s">
        <v>25</v>
      </c>
      <c r="L5" s="65">
        <v>11.98</v>
      </c>
      <c r="M5" s="65">
        <f>ROUND(L5*J5,2)</f>
        <v>13.14</v>
      </c>
      <c r="N5" s="17"/>
    </row>
    <row r="6" spans="3:14" ht="61.5" customHeight="1" x14ac:dyDescent="0.25">
      <c r="C6" s="4" t="s">
        <v>68</v>
      </c>
      <c r="D6" s="4">
        <v>1527</v>
      </c>
      <c r="E6" s="168" t="s">
        <v>86</v>
      </c>
      <c r="F6" s="169"/>
      <c r="G6" s="169"/>
      <c r="H6" s="169"/>
      <c r="I6" s="170"/>
      <c r="J6" s="4">
        <v>0.08</v>
      </c>
      <c r="K6" s="4" t="s">
        <v>87</v>
      </c>
      <c r="L6" s="65">
        <v>565.84</v>
      </c>
      <c r="M6" s="65">
        <f>ROUND(L6*J6,2)</f>
        <v>45.27</v>
      </c>
      <c r="N6" s="17"/>
    </row>
    <row r="7" spans="3:14" x14ac:dyDescent="0.25">
      <c r="C7" s="4" t="s">
        <v>68</v>
      </c>
      <c r="D7" s="4">
        <v>3777</v>
      </c>
      <c r="E7" s="168" t="s">
        <v>95</v>
      </c>
      <c r="F7" s="169"/>
      <c r="G7" s="169"/>
      <c r="H7" s="169"/>
      <c r="I7" s="170"/>
      <c r="J7" s="4">
        <v>1.097</v>
      </c>
      <c r="K7" s="4" t="s">
        <v>25</v>
      </c>
      <c r="L7" s="65">
        <v>1.98</v>
      </c>
      <c r="M7" s="65">
        <f>ROUND(L7*J7,2)</f>
        <v>2.17</v>
      </c>
      <c r="N7" s="17"/>
    </row>
    <row r="8" spans="3:14" x14ac:dyDescent="0.25">
      <c r="C8" s="4" t="s">
        <v>23</v>
      </c>
      <c r="D8" s="4">
        <v>88309</v>
      </c>
      <c r="E8" s="168" t="s">
        <v>96</v>
      </c>
      <c r="F8" s="169"/>
      <c r="G8" s="169"/>
      <c r="H8" s="169"/>
      <c r="I8" s="170"/>
      <c r="J8" s="4">
        <v>0.17</v>
      </c>
      <c r="K8" s="4" t="s">
        <v>61</v>
      </c>
      <c r="L8" s="65">
        <v>24.11</v>
      </c>
      <c r="M8" s="65">
        <f>ROUND(L8*J8,2)</f>
        <v>4.0999999999999996</v>
      </c>
      <c r="N8" s="17"/>
    </row>
    <row r="9" spans="3:14" ht="14.45" x14ac:dyDescent="0.3">
      <c r="C9" s="4" t="s">
        <v>23</v>
      </c>
      <c r="D9" s="4">
        <v>88316</v>
      </c>
      <c r="E9" s="168" t="s">
        <v>69</v>
      </c>
      <c r="F9" s="169"/>
      <c r="G9" s="169"/>
      <c r="H9" s="169"/>
      <c r="I9" s="170"/>
      <c r="J9" s="4">
        <v>0.17</v>
      </c>
      <c r="K9" s="4" t="s">
        <v>61</v>
      </c>
      <c r="L9" s="65">
        <v>20.079999999999998</v>
      </c>
      <c r="M9" s="65">
        <f>ROUND(L9*J9,2)</f>
        <v>3.41</v>
      </c>
      <c r="N9" s="17"/>
    </row>
    <row r="10" spans="3:14" ht="14.45" x14ac:dyDescent="0.3"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3:14" ht="14.45" x14ac:dyDescent="0.3">
      <c r="C11" s="167" t="s">
        <v>14</v>
      </c>
      <c r="D11" s="167"/>
      <c r="E11" s="167"/>
      <c r="F11" s="167"/>
      <c r="G11" s="167"/>
      <c r="H11" s="167"/>
      <c r="I11" s="167"/>
      <c r="J11" s="167"/>
      <c r="K11" s="167"/>
      <c r="L11" s="167"/>
      <c r="M11" s="14">
        <f>ROUND(M5+M6+M7,2)</f>
        <v>60.58</v>
      </c>
      <c r="N11" s="17"/>
    </row>
    <row r="12" spans="3:14" x14ac:dyDescent="0.25">
      <c r="C12" s="167" t="s">
        <v>15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4">
        <f>ROUND(M8+M9,2)</f>
        <v>7.51</v>
      </c>
      <c r="N12" s="17"/>
    </row>
    <row r="13" spans="3:14" ht="15.75" thickBot="1" x14ac:dyDescent="0.3"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3:14" ht="31.5" customHeight="1" thickBot="1" x14ac:dyDescent="0.3">
      <c r="C14" s="174" t="s">
        <v>70</v>
      </c>
      <c r="D14" s="175"/>
      <c r="E14" s="176" t="s">
        <v>101</v>
      </c>
      <c r="F14" s="176"/>
      <c r="G14" s="176"/>
      <c r="H14" s="176"/>
      <c r="I14" s="176"/>
      <c r="J14" s="176"/>
      <c r="K14" s="176"/>
      <c r="L14" s="176"/>
      <c r="M14" s="177"/>
    </row>
    <row r="15" spans="3:14" x14ac:dyDescent="0.25">
      <c r="C15" s="105" t="s">
        <v>63</v>
      </c>
      <c r="D15" s="105" t="s">
        <v>64</v>
      </c>
      <c r="E15" s="178" t="s">
        <v>13</v>
      </c>
      <c r="F15" s="178"/>
      <c r="G15" s="178"/>
      <c r="H15" s="178"/>
      <c r="I15" s="178"/>
      <c r="J15" s="105" t="s">
        <v>65</v>
      </c>
      <c r="K15" s="105" t="s">
        <v>7</v>
      </c>
      <c r="L15" s="105" t="s">
        <v>66</v>
      </c>
      <c r="M15" s="105" t="s">
        <v>67</v>
      </c>
    </row>
    <row r="16" spans="3:14" ht="35.25" customHeight="1" x14ac:dyDescent="0.25">
      <c r="C16" s="4" t="s">
        <v>23</v>
      </c>
      <c r="D16" s="4">
        <v>91283</v>
      </c>
      <c r="E16" s="179" t="s">
        <v>102</v>
      </c>
      <c r="F16" s="179"/>
      <c r="G16" s="179"/>
      <c r="H16" s="179"/>
      <c r="I16" s="179"/>
      <c r="J16" s="4">
        <v>0.1</v>
      </c>
      <c r="K16" s="4" t="s">
        <v>71</v>
      </c>
      <c r="L16" s="107">
        <v>10.71</v>
      </c>
      <c r="M16" s="107">
        <f>ROUND(L16*J16,2)</f>
        <v>1.07</v>
      </c>
    </row>
    <row r="17" spans="3:13" ht="15" customHeight="1" x14ac:dyDescent="0.25">
      <c r="C17" s="4" t="s">
        <v>23</v>
      </c>
      <c r="D17" s="4">
        <v>88309</v>
      </c>
      <c r="E17" s="168" t="s">
        <v>96</v>
      </c>
      <c r="F17" s="169"/>
      <c r="G17" s="169"/>
      <c r="H17" s="169"/>
      <c r="I17" s="170"/>
      <c r="J17" s="4">
        <v>1.4999999999999999E-2</v>
      </c>
      <c r="K17" s="4" t="s">
        <v>61</v>
      </c>
      <c r="L17" s="107">
        <v>24.11</v>
      </c>
      <c r="M17" s="107">
        <f>ROUND(L17*J17,2)</f>
        <v>0.36</v>
      </c>
    </row>
  </sheetData>
  <mergeCells count="16">
    <mergeCell ref="C14:D14"/>
    <mergeCell ref="E14:M14"/>
    <mergeCell ref="E15:I15"/>
    <mergeCell ref="E16:I16"/>
    <mergeCell ref="E17:I17"/>
    <mergeCell ref="C1:M1"/>
    <mergeCell ref="C3:D3"/>
    <mergeCell ref="E3:M3"/>
    <mergeCell ref="E4:I4"/>
    <mergeCell ref="E5:I5"/>
    <mergeCell ref="C12:L12"/>
    <mergeCell ref="E6:I6"/>
    <mergeCell ref="E7:I7"/>
    <mergeCell ref="E8:I8"/>
    <mergeCell ref="E9:I9"/>
    <mergeCell ref="C11:L11"/>
  </mergeCells>
  <pageMargins left="0.511811024" right="0.511811024" top="0.78740157499999996" bottom="0.78740157499999996" header="0.31496062000000002" footer="0.31496062000000002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5"/>
  <sheetViews>
    <sheetView view="pageBreakPreview" topLeftCell="A19" zoomScaleNormal="100" zoomScaleSheetLayoutView="100" workbookViewId="0">
      <selection activeCell="N72" sqref="N72"/>
    </sheetView>
  </sheetViews>
  <sheetFormatPr defaultRowHeight="15" x14ac:dyDescent="0.25"/>
  <cols>
    <col min="1" max="1" width="5.85546875" customWidth="1"/>
    <col min="4" max="4" width="13.85546875" customWidth="1"/>
    <col min="5" max="5" width="26.5703125" customWidth="1"/>
    <col min="6" max="6" width="23.28515625" customWidth="1"/>
    <col min="7" max="7" width="10.140625" customWidth="1"/>
    <col min="8" max="8" width="14.42578125" customWidth="1"/>
    <col min="9" max="9" width="10.140625" customWidth="1"/>
    <col min="10" max="10" width="5" customWidth="1"/>
    <col min="11" max="13" width="14.28515625" bestFit="1" customWidth="1"/>
  </cols>
  <sheetData>
    <row r="1" spans="2:11" x14ac:dyDescent="0.25">
      <c r="B1" s="125"/>
      <c r="C1" s="125"/>
      <c r="D1" s="125"/>
      <c r="E1" s="125"/>
      <c r="F1" s="125"/>
      <c r="G1" s="125"/>
      <c r="H1" s="102"/>
      <c r="I1" s="102"/>
    </row>
    <row r="2" spans="2:11" x14ac:dyDescent="0.25">
      <c r="B2" s="125"/>
      <c r="C2" s="125"/>
      <c r="D2" s="125"/>
      <c r="E2" s="125"/>
      <c r="F2" s="125"/>
      <c r="G2" s="125"/>
      <c r="H2" s="102"/>
      <c r="I2" s="102"/>
    </row>
    <row r="3" spans="2:11" x14ac:dyDescent="0.25">
      <c r="B3" s="125"/>
      <c r="C3" s="125"/>
      <c r="D3" s="125"/>
      <c r="E3" s="125"/>
      <c r="F3" s="125"/>
      <c r="G3" s="125"/>
      <c r="H3" s="102"/>
      <c r="I3" s="102"/>
    </row>
    <row r="4" spans="2:11" x14ac:dyDescent="0.25">
      <c r="B4" s="187"/>
      <c r="C4" s="187"/>
      <c r="D4" s="187"/>
      <c r="E4" s="187"/>
      <c r="F4" s="187"/>
      <c r="G4" s="187"/>
      <c r="H4" s="16"/>
      <c r="I4" s="16"/>
    </row>
    <row r="5" spans="2:11" x14ac:dyDescent="0.25">
      <c r="B5" s="183" t="s">
        <v>56</v>
      </c>
      <c r="C5" s="184"/>
      <c r="D5" s="184"/>
      <c r="E5" s="184"/>
      <c r="F5" s="184"/>
      <c r="G5" s="184"/>
      <c r="H5" s="184"/>
      <c r="I5" s="185"/>
    </row>
    <row r="6" spans="2:11" x14ac:dyDescent="0.25">
      <c r="B6" s="186" t="s">
        <v>13</v>
      </c>
      <c r="C6" s="186"/>
      <c r="D6" s="186"/>
      <c r="E6" s="186"/>
      <c r="F6" s="186" t="s">
        <v>57</v>
      </c>
      <c r="G6" s="186"/>
      <c r="H6" s="186" t="s">
        <v>57</v>
      </c>
      <c r="I6" s="186"/>
    </row>
    <row r="7" spans="2:11" x14ac:dyDescent="0.25">
      <c r="B7" s="186"/>
      <c r="C7" s="186"/>
      <c r="D7" s="186"/>
      <c r="E7" s="186"/>
      <c r="F7" s="186" t="s">
        <v>58</v>
      </c>
      <c r="G7" s="186"/>
      <c r="H7" s="186" t="s">
        <v>105</v>
      </c>
      <c r="I7" s="186"/>
    </row>
    <row r="8" spans="2:11" x14ac:dyDescent="0.25">
      <c r="B8" s="181" t="str">
        <f>ORÇAMENTO!E8</f>
        <v>SERVIÇOS PRELIMINARES</v>
      </c>
      <c r="C8" s="181"/>
      <c r="D8" s="181"/>
      <c r="E8" s="181"/>
      <c r="F8" s="107">
        <f>K8*G8</f>
        <v>1317.49</v>
      </c>
      <c r="G8" s="26">
        <v>1</v>
      </c>
      <c r="H8" s="107">
        <f>M8*I8</f>
        <v>0</v>
      </c>
      <c r="I8" s="26">
        <v>0</v>
      </c>
      <c r="K8" s="61">
        <f>ORÇAMENTO!L10</f>
        <v>1317.49</v>
      </c>
    </row>
    <row r="9" spans="2:11" x14ac:dyDescent="0.25">
      <c r="B9" s="188" t="str">
        <f>ORÇAMENTO!E11</f>
        <v>PISO EM CONCRETO ARMADO COM ACABAMENTO POLIDO</v>
      </c>
      <c r="C9" s="188"/>
      <c r="D9" s="188"/>
      <c r="E9" s="188"/>
      <c r="F9" s="27">
        <f>K9*G9</f>
        <v>88624.1</v>
      </c>
      <c r="G9" s="26">
        <v>1</v>
      </c>
      <c r="H9" s="27">
        <f>M9*I9</f>
        <v>0</v>
      </c>
      <c r="I9" s="26">
        <v>0</v>
      </c>
      <c r="K9" s="61">
        <f>ORÇAMENTO!L11</f>
        <v>88624.1</v>
      </c>
    </row>
    <row r="10" spans="2:11" x14ac:dyDescent="0.25">
      <c r="B10" s="182" t="s">
        <v>59</v>
      </c>
      <c r="C10" s="182"/>
      <c r="D10" s="182"/>
      <c r="E10" s="182"/>
      <c r="F10" s="122">
        <f>F8+F9</f>
        <v>89941.590000000011</v>
      </c>
      <c r="G10" s="123">
        <f>F11/K11</f>
        <v>1</v>
      </c>
      <c r="H10" s="122">
        <f>H8+H9</f>
        <v>0</v>
      </c>
      <c r="I10" s="123">
        <v>0</v>
      </c>
    </row>
    <row r="11" spans="2:11" x14ac:dyDescent="0.25">
      <c r="B11" s="182" t="s">
        <v>60</v>
      </c>
      <c r="C11" s="182"/>
      <c r="D11" s="182"/>
      <c r="E11" s="182"/>
      <c r="F11" s="122">
        <f>F10</f>
        <v>89941.590000000011</v>
      </c>
      <c r="G11" s="123">
        <f>F11/K11</f>
        <v>1</v>
      </c>
      <c r="H11" s="122">
        <v>0</v>
      </c>
      <c r="I11" s="123">
        <v>0</v>
      </c>
      <c r="K11" s="21">
        <f>K8+K9</f>
        <v>89941.590000000011</v>
      </c>
    </row>
    <row r="14" spans="2:11" ht="14.45" customHeight="1" x14ac:dyDescent="0.25">
      <c r="F14" s="53"/>
      <c r="G14" s="53"/>
      <c r="H14" s="53"/>
      <c r="I14" s="53"/>
    </row>
    <row r="15" spans="2:11" x14ac:dyDescent="0.25">
      <c r="B15" s="149" t="str">
        <f>ORÇAMENTO!E23</f>
        <v>GIAN CARLOS CARDOZO</v>
      </c>
      <c r="C15" s="149"/>
      <c r="D15" s="149"/>
      <c r="F15" s="53"/>
      <c r="G15" s="149" t="s">
        <v>73</v>
      </c>
      <c r="H15" s="149"/>
      <c r="I15" s="103"/>
      <c r="J15" s="53"/>
    </row>
    <row r="16" spans="2:11" x14ac:dyDescent="0.25">
      <c r="B16" s="150" t="s">
        <v>100</v>
      </c>
      <c r="C16" s="150"/>
      <c r="D16" s="150"/>
      <c r="F16" s="52"/>
      <c r="G16" s="150" t="s">
        <v>76</v>
      </c>
      <c r="H16" s="150"/>
      <c r="I16" s="104"/>
      <c r="J16" s="52"/>
    </row>
    <row r="20" spans="7:9" ht="14.45" customHeight="1" x14ac:dyDescent="0.25">
      <c r="G20" s="47"/>
      <c r="H20" s="103"/>
      <c r="I20" s="103"/>
    </row>
    <row r="21" spans="7:9" x14ac:dyDescent="0.25">
      <c r="G21" s="48"/>
      <c r="H21" s="104"/>
      <c r="I21" s="104"/>
    </row>
    <row r="22" spans="7:9" x14ac:dyDescent="0.25">
      <c r="G22" s="51"/>
      <c r="H22" s="51"/>
      <c r="I22" s="51"/>
    </row>
    <row r="71" spans="2:12" x14ac:dyDescent="0.25">
      <c r="B71" s="125"/>
      <c r="C71" s="125"/>
      <c r="D71" s="125"/>
      <c r="E71" s="125"/>
      <c r="F71" s="125"/>
      <c r="G71" s="125"/>
      <c r="H71" s="125"/>
      <c r="I71" s="125"/>
    </row>
    <row r="72" spans="2:12" x14ac:dyDescent="0.25">
      <c r="B72" s="125"/>
      <c r="C72" s="125"/>
      <c r="D72" s="125"/>
      <c r="E72" s="125"/>
      <c r="F72" s="125"/>
      <c r="G72" s="125"/>
      <c r="H72" s="125"/>
      <c r="I72" s="125"/>
    </row>
    <row r="73" spans="2:12" x14ac:dyDescent="0.25">
      <c r="B73" s="125"/>
      <c r="C73" s="125"/>
      <c r="D73" s="125"/>
      <c r="E73" s="125"/>
      <c r="F73" s="125"/>
      <c r="G73" s="125"/>
      <c r="H73" s="125"/>
      <c r="I73" s="125"/>
    </row>
    <row r="74" spans="2:12" x14ac:dyDescent="0.25">
      <c r="B74" s="180"/>
      <c r="C74" s="180"/>
      <c r="D74" s="180"/>
      <c r="E74" s="180"/>
      <c r="F74" s="180"/>
      <c r="G74" s="180"/>
      <c r="H74" s="180"/>
      <c r="I74" s="180"/>
    </row>
    <row r="75" spans="2:12" x14ac:dyDescent="0.25">
      <c r="B75" s="183" t="s">
        <v>56</v>
      </c>
      <c r="C75" s="184"/>
      <c r="D75" s="184"/>
      <c r="E75" s="184"/>
      <c r="F75" s="184"/>
      <c r="G75" s="184"/>
      <c r="H75" s="184"/>
      <c r="I75" s="185"/>
    </row>
    <row r="76" spans="2:12" x14ac:dyDescent="0.25">
      <c r="B76" s="186" t="s">
        <v>13</v>
      </c>
      <c r="C76" s="186"/>
      <c r="D76" s="186"/>
      <c r="E76" s="186"/>
      <c r="F76" s="186" t="s">
        <v>57</v>
      </c>
      <c r="G76" s="186"/>
      <c r="H76" s="186" t="s">
        <v>57</v>
      </c>
      <c r="I76" s="186"/>
    </row>
    <row r="77" spans="2:12" x14ac:dyDescent="0.25">
      <c r="B77" s="186"/>
      <c r="C77" s="186"/>
      <c r="D77" s="186"/>
      <c r="E77" s="186"/>
      <c r="F77" s="186" t="s">
        <v>58</v>
      </c>
      <c r="G77" s="186"/>
      <c r="H77" s="186" t="s">
        <v>105</v>
      </c>
      <c r="I77" s="186"/>
    </row>
    <row r="78" spans="2:12" x14ac:dyDescent="0.25">
      <c r="B78" s="181" t="s">
        <v>104</v>
      </c>
      <c r="C78" s="181"/>
      <c r="D78" s="181"/>
      <c r="E78" s="181"/>
      <c r="F78" s="107">
        <f>G78*L78</f>
        <v>112850.76</v>
      </c>
      <c r="G78" s="26">
        <v>1</v>
      </c>
      <c r="H78" s="107">
        <f>M78*I78</f>
        <v>0</v>
      </c>
      <c r="I78" s="26">
        <v>0</v>
      </c>
      <c r="L78" s="13">
        <f>ORÇAMENTO!L34</f>
        <v>112850.76</v>
      </c>
    </row>
    <row r="79" spans="2:12" x14ac:dyDescent="0.25">
      <c r="B79" s="182" t="s">
        <v>59</v>
      </c>
      <c r="C79" s="182"/>
      <c r="D79" s="182"/>
      <c r="E79" s="182"/>
      <c r="F79" s="122">
        <f>F78</f>
        <v>112850.76</v>
      </c>
      <c r="G79" s="123">
        <f>F80/L78</f>
        <v>1</v>
      </c>
      <c r="H79" s="122">
        <v>0</v>
      </c>
      <c r="I79" s="123">
        <v>0</v>
      </c>
    </row>
    <row r="80" spans="2:12" x14ac:dyDescent="0.25">
      <c r="B80" s="182" t="s">
        <v>60</v>
      </c>
      <c r="C80" s="182"/>
      <c r="D80" s="182"/>
      <c r="E80" s="182"/>
      <c r="F80" s="122">
        <f>F79</f>
        <v>112850.76</v>
      </c>
      <c r="G80" s="123">
        <f>F80/L78</f>
        <v>1</v>
      </c>
      <c r="H80" s="122">
        <v>0</v>
      </c>
      <c r="I80" s="123">
        <v>0</v>
      </c>
    </row>
    <row r="83" spans="2:9" x14ac:dyDescent="0.25">
      <c r="F83" s="53"/>
      <c r="G83" s="53"/>
      <c r="H83" s="53"/>
      <c r="I83" s="53"/>
    </row>
    <row r="84" spans="2:9" x14ac:dyDescent="0.25">
      <c r="B84" s="149" t="str">
        <f>ORÇAMENTO!E43</f>
        <v>GIAN CARLOS CARDOZO</v>
      </c>
      <c r="C84" s="149"/>
      <c r="D84" s="149"/>
      <c r="F84" s="53"/>
      <c r="G84" s="149" t="s">
        <v>73</v>
      </c>
      <c r="H84" s="149"/>
      <c r="I84" s="113"/>
    </row>
    <row r="85" spans="2:9" x14ac:dyDescent="0.25">
      <c r="B85" s="150" t="s">
        <v>100</v>
      </c>
      <c r="C85" s="150"/>
      <c r="D85" s="150"/>
      <c r="F85" s="52"/>
      <c r="G85" s="150" t="s">
        <v>76</v>
      </c>
      <c r="H85" s="150"/>
      <c r="I85" s="112"/>
    </row>
  </sheetData>
  <mergeCells count="29">
    <mergeCell ref="G15:H15"/>
    <mergeCell ref="G16:H16"/>
    <mergeCell ref="B16:D16"/>
    <mergeCell ref="H6:I6"/>
    <mergeCell ref="H7:I7"/>
    <mergeCell ref="B9:E9"/>
    <mergeCell ref="B10:E10"/>
    <mergeCell ref="B15:D15"/>
    <mergeCell ref="B11:E11"/>
    <mergeCell ref="B1:G4"/>
    <mergeCell ref="B8:E8"/>
    <mergeCell ref="B6:E7"/>
    <mergeCell ref="F6:G6"/>
    <mergeCell ref="F7:G7"/>
    <mergeCell ref="B5:I5"/>
    <mergeCell ref="G84:H84"/>
    <mergeCell ref="B85:D85"/>
    <mergeCell ref="G85:H85"/>
    <mergeCell ref="B71:I74"/>
    <mergeCell ref="B78:E78"/>
    <mergeCell ref="B79:E79"/>
    <mergeCell ref="B80:E80"/>
    <mergeCell ref="B84:D84"/>
    <mergeCell ref="B75:I75"/>
    <mergeCell ref="B76:E77"/>
    <mergeCell ref="F76:G76"/>
    <mergeCell ref="H76:I76"/>
    <mergeCell ref="F77:G77"/>
    <mergeCell ref="H77:I77"/>
  </mergeCells>
  <pageMargins left="0.511811024" right="0.511811024" top="0.78740157499999996" bottom="0.78740157499999996" header="0.31496062000000002" footer="0.31496062000000002"/>
  <pageSetup paperSize="9" scale="72" orientation="portrait" r:id="rId1"/>
  <colBreaks count="1" manualBreakCount="1">
    <brk id="10" max="17" man="1"/>
  </colBreaks>
  <ignoredErrors>
    <ignoredError sqref="G1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BDI</vt:lpstr>
      <vt:lpstr>ORÇAMENTO</vt:lpstr>
      <vt:lpstr>COMPOSIÇÕES</vt:lpstr>
      <vt:lpstr>CRONOGRAMA</vt:lpstr>
      <vt:lpstr>BDI!Area_de_impressao</vt:lpstr>
      <vt:lpstr>COMPOSIÇÕES!Area_de_impressao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ENGENHARIA</cp:lastModifiedBy>
  <cp:lastPrinted>2024-08-22T18:21:35Z</cp:lastPrinted>
  <dcterms:created xsi:type="dcterms:W3CDTF">2021-10-02T11:30:26Z</dcterms:created>
  <dcterms:modified xsi:type="dcterms:W3CDTF">2024-09-12T11:33:10Z</dcterms:modified>
</cp:coreProperties>
</file>